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udol\Downloads\"/>
    </mc:Choice>
  </mc:AlternateContent>
  <xr:revisionPtr revIDLastSave="0" documentId="11_7D184880E25B33870535A45669473B7480EC52A3" xr6:coauthVersionLast="47" xr6:coauthVersionMax="47" xr10:uidLastSave="{00000000-0000-0000-0000-000000000000}"/>
  <bookViews>
    <workbookView xWindow="-110" yWindow="-110" windowWidth="38620" windowHeight="21820" xr2:uid="{00000000-000D-0000-FFFF-FFFF00000000}"/>
  </bookViews>
  <sheets>
    <sheet name="月菜單 " sheetId="1" r:id="rId1"/>
    <sheet name="第1週" sheetId="2" r:id="rId2"/>
    <sheet name="第2週 " sheetId="3" r:id="rId3"/>
    <sheet name="第3週 " sheetId="4" r:id="rId4"/>
    <sheet name="第4週 " sheetId="5" r:id="rId5"/>
    <sheet name="第5週" sheetId="9" r:id="rId6"/>
    <sheet name="Sheet1" sheetId="6" state="hidden" r:id="rId7"/>
    <sheet name="Sheet2" sheetId="7" state="hidden" r:id="rId8"/>
    <sheet name="Sheet3" sheetId="8" state="hidden" r:id="rId9"/>
  </sheets>
  <definedNames>
    <definedName name="_xlnm.Print_Area" localSheetId="0">'月菜單 '!$A$1:$Q$32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5" l="1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5" i="4"/>
  <c r="P7" i="3" l="1"/>
  <c r="P8" i="3"/>
  <c r="P9" i="3"/>
  <c r="P10" i="3"/>
  <c r="P11" i="3"/>
  <c r="P12" i="3"/>
  <c r="P13" i="3"/>
  <c r="P14" i="3"/>
  <c r="P6" i="3"/>
  <c r="P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5" i="3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P7" i="2" l="1"/>
  <c r="P8" i="2"/>
  <c r="P9" i="2"/>
  <c r="P10" i="2"/>
  <c r="P11" i="2"/>
  <c r="P12" i="2"/>
  <c r="P13" i="2"/>
  <c r="P14" i="2"/>
  <c r="P6" i="2"/>
  <c r="K6" i="9"/>
  <c r="K5" i="9"/>
  <c r="P5" i="2"/>
  <c r="P15" i="2"/>
  <c r="K7" i="2"/>
  <c r="K8" i="2"/>
  <c r="Z23" i="5"/>
  <c r="Z22" i="5"/>
  <c r="Z21" i="5"/>
  <c r="Z20" i="5"/>
  <c r="Z16" i="2"/>
  <c r="Z17" i="2"/>
  <c r="Z23" i="2"/>
  <c r="Z22" i="2"/>
  <c r="Z21" i="2"/>
  <c r="Z20" i="2"/>
  <c r="Z23" i="3"/>
  <c r="Z22" i="3"/>
  <c r="Z21" i="3"/>
  <c r="Z20" i="3"/>
  <c r="U17" i="5" l="1"/>
  <c r="U16" i="5"/>
  <c r="T16" i="5"/>
  <c r="U15" i="5"/>
  <c r="U14" i="5"/>
  <c r="Z13" i="2"/>
  <c r="Z8" i="2"/>
  <c r="Z7" i="2"/>
  <c r="Y7" i="2"/>
  <c r="Y15" i="5" l="1"/>
  <c r="Z9" i="5"/>
  <c r="Z10" i="5"/>
  <c r="Z11" i="5"/>
  <c r="Z12" i="5"/>
  <c r="Z13" i="5"/>
  <c r="Z14" i="5"/>
  <c r="Z15" i="5"/>
  <c r="Z16" i="5"/>
  <c r="Z17" i="5"/>
  <c r="Z8" i="5"/>
  <c r="Z7" i="5"/>
  <c r="Y7" i="5"/>
  <c r="X33" i="5" s="1"/>
  <c r="F19" i="5"/>
  <c r="F18" i="5"/>
  <c r="F17" i="5"/>
  <c r="F16" i="5"/>
  <c r="E16" i="5"/>
  <c r="F15" i="5"/>
  <c r="F14" i="5"/>
  <c r="F10" i="5"/>
  <c r="F9" i="5"/>
  <c r="F8" i="5"/>
  <c r="F7" i="5"/>
  <c r="E7" i="5"/>
  <c r="O14" i="3" l="1"/>
  <c r="O11" i="3"/>
  <c r="O9" i="3"/>
  <c r="O14" i="2"/>
  <c r="O9" i="2"/>
  <c r="K17" i="9" l="1"/>
  <c r="K16" i="9"/>
  <c r="J16" i="9"/>
  <c r="K15" i="9"/>
  <c r="K14" i="9"/>
  <c r="F17" i="9"/>
  <c r="F16" i="9"/>
  <c r="F15" i="9"/>
  <c r="E15" i="9"/>
  <c r="F14" i="9"/>
  <c r="F25" i="9"/>
  <c r="F24" i="9"/>
  <c r="K20" i="9"/>
  <c r="K9" i="9"/>
  <c r="K8" i="9"/>
  <c r="K7" i="9"/>
  <c r="J7" i="9"/>
  <c r="I33" i="9" s="1"/>
  <c r="I38" i="9" s="1"/>
  <c r="F20" i="9"/>
  <c r="F9" i="9"/>
  <c r="F8" i="9"/>
  <c r="F7" i="9"/>
  <c r="E7" i="9"/>
  <c r="K25" i="9"/>
  <c r="K24" i="9"/>
  <c r="F6" i="9"/>
  <c r="F5" i="9"/>
  <c r="N38" i="9"/>
  <c r="X38" i="9"/>
  <c r="S38" i="9"/>
  <c r="Z25" i="5"/>
  <c r="Z24" i="5"/>
  <c r="U25" i="5"/>
  <c r="U24" i="5"/>
  <c r="U20" i="5"/>
  <c r="U7" i="5"/>
  <c r="T7" i="5"/>
  <c r="F25" i="5"/>
  <c r="F24" i="5"/>
  <c r="F20" i="5"/>
  <c r="J16" i="5"/>
  <c r="O14" i="5"/>
  <c r="O11" i="5"/>
  <c r="J7" i="5"/>
  <c r="Z6" i="5"/>
  <c r="U6" i="5"/>
  <c r="F6" i="5"/>
  <c r="Z5" i="5"/>
  <c r="U5" i="5"/>
  <c r="K5" i="5"/>
  <c r="F5" i="5"/>
  <c r="E7" i="4"/>
  <c r="F7" i="4"/>
  <c r="F8" i="4"/>
  <c r="F9" i="4"/>
  <c r="O14" i="4"/>
  <c r="O6" i="4"/>
  <c r="D33" i="9" l="1"/>
  <c r="D38" i="9" s="1"/>
  <c r="F26" i="4" l="1"/>
  <c r="K25" i="4"/>
  <c r="F25" i="4"/>
  <c r="K24" i="4"/>
  <c r="F24" i="4"/>
  <c r="K20" i="4"/>
  <c r="F20" i="4"/>
  <c r="K19" i="4"/>
  <c r="K18" i="4"/>
  <c r="K17" i="4"/>
  <c r="F17" i="4"/>
  <c r="K16" i="4"/>
  <c r="F16" i="4"/>
  <c r="T15" i="4"/>
  <c r="K15" i="4"/>
  <c r="J15" i="4"/>
  <c r="F15" i="4"/>
  <c r="K14" i="4"/>
  <c r="J14" i="4"/>
  <c r="F14" i="4"/>
  <c r="E14" i="4"/>
  <c r="T8" i="4"/>
  <c r="T7" i="4"/>
  <c r="K7" i="4"/>
  <c r="J7" i="4"/>
  <c r="K6" i="4"/>
  <c r="F6" i="4"/>
  <c r="K5" i="4"/>
  <c r="F5" i="4"/>
  <c r="Z25" i="3"/>
  <c r="Z24" i="3"/>
  <c r="J15" i="3"/>
  <c r="J7" i="3"/>
  <c r="Z19" i="3"/>
  <c r="Z18" i="3"/>
  <c r="Z17" i="3"/>
  <c r="Z16" i="3"/>
  <c r="Z15" i="3"/>
  <c r="Y15" i="3"/>
  <c r="Z14" i="3"/>
  <c r="Z11" i="3"/>
  <c r="Z10" i="3"/>
  <c r="Z9" i="3"/>
  <c r="Z8" i="3"/>
  <c r="Z7" i="3"/>
  <c r="Y7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T14" i="3"/>
  <c r="U10" i="3"/>
  <c r="U9" i="3"/>
  <c r="U8" i="3"/>
  <c r="U7" i="3"/>
  <c r="T7" i="3"/>
  <c r="F25" i="3"/>
  <c r="F24" i="3"/>
  <c r="F23" i="3"/>
  <c r="F22" i="3"/>
  <c r="F21" i="3"/>
  <c r="F20" i="3"/>
  <c r="F17" i="3"/>
  <c r="F16" i="3"/>
  <c r="F15" i="3"/>
  <c r="E15" i="3"/>
  <c r="F14" i="3"/>
  <c r="F9" i="3"/>
  <c r="F8" i="3"/>
  <c r="F7" i="3"/>
  <c r="E7" i="3"/>
  <c r="Z6" i="3"/>
  <c r="U6" i="3"/>
  <c r="F6" i="3"/>
  <c r="Z5" i="3"/>
  <c r="U5" i="3"/>
  <c r="F5" i="3"/>
  <c r="E15" i="2"/>
  <c r="E7" i="2"/>
  <c r="K26" i="2"/>
  <c r="Z25" i="2"/>
  <c r="U25" i="2"/>
  <c r="K25" i="2"/>
  <c r="Z24" i="2"/>
  <c r="U24" i="2"/>
  <c r="K24" i="2"/>
  <c r="K23" i="2"/>
  <c r="K22" i="2"/>
  <c r="K21" i="2"/>
  <c r="U20" i="2"/>
  <c r="K20" i="2"/>
  <c r="U17" i="2"/>
  <c r="K17" i="2"/>
  <c r="J17" i="2"/>
  <c r="U16" i="2"/>
  <c r="K16" i="2"/>
  <c r="Z15" i="2"/>
  <c r="U15" i="2"/>
  <c r="K15" i="2"/>
  <c r="Z14" i="2"/>
  <c r="U14" i="2"/>
  <c r="T14" i="2"/>
  <c r="K14" i="2"/>
  <c r="K10" i="2"/>
  <c r="U9" i="2"/>
  <c r="K9" i="2"/>
  <c r="U8" i="2"/>
  <c r="U7" i="2"/>
  <c r="T7" i="2"/>
  <c r="J7" i="2"/>
  <c r="Z6" i="2"/>
  <c r="U6" i="2"/>
  <c r="K6" i="2"/>
  <c r="Z5" i="2"/>
  <c r="U5" i="2"/>
  <c r="K5" i="2"/>
  <c r="Q5" i="1" l="1"/>
  <c r="Q25" i="1"/>
  <c r="Q24" i="1"/>
  <c r="D33" i="3" l="1"/>
  <c r="D38" i="3" s="1"/>
  <c r="X33" i="2"/>
  <c r="X38" i="2" s="1"/>
  <c r="S33" i="2"/>
  <c r="S38" i="2" s="1"/>
  <c r="N33" i="2"/>
  <c r="N38" i="2" s="1"/>
  <c r="I33" i="2"/>
  <c r="I38" i="2" s="1"/>
  <c r="D33" i="2"/>
  <c r="D38" i="2" s="1"/>
  <c r="Q7" i="1" l="1"/>
  <c r="Q8" i="1"/>
  <c r="Q12" i="1" l="1"/>
  <c r="S33" i="5" l="1"/>
  <c r="S38" i="5" s="1"/>
  <c r="Q23" i="1" l="1"/>
  <c r="Q26" i="1" l="1"/>
  <c r="Q22" i="1"/>
  <c r="Q21" i="1"/>
  <c r="Q20" i="1"/>
  <c r="Q18" i="1"/>
  <c r="Q17" i="1"/>
  <c r="Q16" i="1"/>
  <c r="Q15" i="1"/>
  <c r="Q14" i="1"/>
  <c r="Q13" i="1"/>
  <c r="Q11" i="1"/>
  <c r="Q10" i="1"/>
  <c r="Q9" i="1"/>
  <c r="Q6" i="1"/>
  <c r="N33" i="5" l="1"/>
  <c r="N38" i="5" s="1"/>
  <c r="I33" i="5"/>
  <c r="I38" i="5" s="1"/>
  <c r="D33" i="4"/>
  <c r="D38" i="4" s="1"/>
  <c r="S33" i="4"/>
  <c r="S38" i="4" s="1"/>
  <c r="X33" i="3"/>
  <c r="X38" i="3" s="1"/>
  <c r="S33" i="3"/>
  <c r="S38" i="3" s="1"/>
  <c r="I33" i="3"/>
  <c r="I38" i="3" s="1"/>
  <c r="X38" i="5" l="1"/>
  <c r="I33" i="4"/>
  <c r="I38" i="4" s="1"/>
  <c r="N33" i="3"/>
  <c r="N38" i="3" s="1"/>
  <c r="D33" i="5"/>
  <c r="D38" i="5" s="1"/>
  <c r="N33" i="4"/>
  <c r="N38" i="4" s="1"/>
</calcChain>
</file>

<file path=xl/sharedStrings.xml><?xml version="1.0" encoding="utf-8"?>
<sst xmlns="http://schemas.openxmlformats.org/spreadsheetml/2006/main" count="947" uniqueCount="261">
  <si>
    <t>日期</t>
  </si>
  <si>
    <t>星期</t>
  </si>
  <si>
    <t>主食</t>
  </si>
  <si>
    <t>主菜</t>
  </si>
  <si>
    <t>副菜</t>
  </si>
  <si>
    <t>青菜</t>
  </si>
  <si>
    <t>湯</t>
  </si>
  <si>
    <t>水果</t>
  </si>
  <si>
    <t>全穀
雜糧/份</t>
  </si>
  <si>
    <t>豆魚
蛋肉/份</t>
  </si>
  <si>
    <t>蔬菜/份</t>
  </si>
  <si>
    <t>水果/份</t>
  </si>
  <si>
    <t>乳品/份</t>
  </si>
  <si>
    <t>油脂與
堅果種子/份</t>
  </si>
  <si>
    <t>熱量/kcal</t>
  </si>
  <si>
    <t>一</t>
  </si>
  <si>
    <t>二</t>
  </si>
  <si>
    <t>三</t>
  </si>
  <si>
    <t>四</t>
  </si>
  <si>
    <t>五</t>
  </si>
  <si>
    <r>
      <t xml:space="preserve">營養師：李偵伊                   午餐秘書：                    主任：                    校長：                  </t>
    </r>
    <r>
      <rPr>
        <sz val="100"/>
        <rFont val="標楷體"/>
        <family val="4"/>
        <charset val="136"/>
      </rPr>
      <t xml:space="preserve">本校午餐一律供應國產豬肉食材
                                                   *本午餐含有麩質之穀物、大豆、蛋、魚類及其製品，不適合對其過敏體質者食用   </t>
    </r>
  </si>
  <si>
    <t xml:space="preserve">鮮大師食品有限公司 電話：08-8633712 </t>
  </si>
  <si>
    <t>供應人數：     99+122+119  人</t>
  </si>
  <si>
    <t>供應廠商營養師:李偵伊</t>
  </si>
  <si>
    <t>其他</t>
  </si>
  <si>
    <t>營養供應比例</t>
  </si>
  <si>
    <t>年級</t>
  </si>
  <si>
    <r>
      <rPr>
        <sz val="10"/>
        <color indexed="10"/>
        <rFont val="標楷體"/>
        <family val="4"/>
        <charset val="136"/>
      </rPr>
      <t>全榖雜糧</t>
    </r>
    <r>
      <rPr>
        <sz val="10"/>
        <rFont val="標楷體"/>
        <family val="4"/>
        <charset val="136"/>
      </rPr>
      <t>類(份)</t>
    </r>
  </si>
  <si>
    <r>
      <rPr>
        <sz val="10"/>
        <rFont val="標楷體"/>
        <family val="4"/>
        <charset val="136"/>
      </rPr>
      <t>豆魚</t>
    </r>
    <r>
      <rPr>
        <sz val="10"/>
        <color indexed="10"/>
        <rFont val="標楷體"/>
        <family val="4"/>
        <charset val="136"/>
      </rPr>
      <t>蛋肉</t>
    </r>
    <r>
      <rPr>
        <sz val="10"/>
        <rFont val="標楷體"/>
        <family val="4"/>
        <charset val="136"/>
      </rPr>
      <t>類(份)</t>
    </r>
  </si>
  <si>
    <t>水果類(份)</t>
  </si>
  <si>
    <t>乳品類(份)</t>
  </si>
  <si>
    <t>油脂與堅果種子類(份)</t>
  </si>
  <si>
    <t>熱量(大卡)</t>
  </si>
  <si>
    <t>食譜設計</t>
  </si>
  <si>
    <t>執行秘書</t>
  </si>
  <si>
    <t>校長</t>
  </si>
  <si>
    <r>
      <rPr>
        <sz val="10"/>
        <color indexed="8"/>
        <rFont val="標楷體"/>
        <family val="4"/>
        <charset val="136"/>
      </rPr>
      <t>＊數量：請填寫</t>
    </r>
    <r>
      <rPr>
        <b/>
        <sz val="10"/>
        <color indexed="8"/>
        <rFont val="標楷體"/>
        <family val="4"/>
        <charset val="136"/>
      </rPr>
      <t>每人攝取重量(克)</t>
    </r>
    <r>
      <rPr>
        <sz val="10"/>
        <color indexed="8"/>
        <rFont val="標楷體"/>
        <family val="4"/>
        <charset val="136"/>
      </rPr>
      <t>、數量….等。</t>
    </r>
  </si>
  <si>
    <t>＊請午餐執行秘書於學期期間每月20日前，將下個月菜單送至學校及視導區營養師處，進行菜單審查。</t>
  </si>
  <si>
    <t xml:space="preserve">本校午餐一律供應國產豬肉食材  </t>
  </si>
  <si>
    <t>＊午餐小叮嚀：</t>
  </si>
  <si>
    <t>國慶日放假+S32:S38</t>
  </si>
  <si>
    <t>絞肉</t>
    <phoneticPr fontId="32" type="noConversion"/>
  </si>
  <si>
    <t>乾香菇</t>
    <phoneticPr fontId="32" type="noConversion"/>
  </si>
  <si>
    <t>白米飯</t>
    <phoneticPr fontId="32" type="noConversion"/>
  </si>
  <si>
    <t>有機蔬菜</t>
    <phoneticPr fontId="32" type="noConversion"/>
  </si>
  <si>
    <t>紫米飯</t>
    <phoneticPr fontId="32" type="noConversion"/>
  </si>
  <si>
    <t>芝麻飯</t>
    <phoneticPr fontId="32" type="noConversion"/>
  </si>
  <si>
    <t>粳米</t>
    <phoneticPr fontId="32" type="noConversion"/>
  </si>
  <si>
    <t>糙米飯</t>
    <phoneticPr fontId="32" type="noConversion"/>
  </si>
  <si>
    <t>糙米</t>
    <phoneticPr fontId="32" type="noConversion"/>
  </si>
  <si>
    <t>高麗菜</t>
    <phoneticPr fontId="32" type="noConversion"/>
  </si>
  <si>
    <t>紫米</t>
    <phoneticPr fontId="32" type="noConversion"/>
  </si>
  <si>
    <t>肉丁</t>
    <phoneticPr fontId="32" type="noConversion"/>
  </si>
  <si>
    <t>雞排丁</t>
    <phoneticPr fontId="32" type="noConversion"/>
  </si>
  <si>
    <t>白蘿蔔</t>
    <phoneticPr fontId="32" type="noConversion"/>
  </si>
  <si>
    <t>小黃瓜</t>
    <phoneticPr fontId="32" type="noConversion"/>
  </si>
  <si>
    <t>肉片</t>
    <phoneticPr fontId="32" type="noConversion"/>
  </si>
  <si>
    <t>胡蘿蔔</t>
    <phoneticPr fontId="32" type="noConversion"/>
  </si>
  <si>
    <t>雞蛋</t>
    <phoneticPr fontId="32" type="noConversion"/>
  </si>
  <si>
    <t>洋蔥</t>
    <phoneticPr fontId="32" type="noConversion"/>
  </si>
  <si>
    <t>乾木耳絲</t>
    <phoneticPr fontId="32" type="noConversion"/>
  </si>
  <si>
    <t>番茄</t>
    <phoneticPr fontId="32" type="noConversion"/>
  </si>
  <si>
    <t>馬鈴薯</t>
    <phoneticPr fontId="32" type="noConversion"/>
  </si>
  <si>
    <t>蔬菜類(份)</t>
    <phoneticPr fontId="32" type="noConversion"/>
  </si>
  <si>
    <t>日期</t>
    <phoneticPr fontId="32" type="noConversion"/>
  </si>
  <si>
    <t>項目</t>
    <phoneticPr fontId="32" type="noConversion"/>
  </si>
  <si>
    <r>
      <t>菜名/</t>
    </r>
    <r>
      <rPr>
        <sz val="8"/>
        <rFont val="標楷體"/>
        <family val="4"/>
        <charset val="136"/>
      </rPr>
      <t>烹調法</t>
    </r>
    <phoneticPr fontId="32" type="noConversion"/>
  </si>
  <si>
    <t>食材</t>
    <phoneticPr fontId="32" type="noConversion"/>
  </si>
  <si>
    <t>每人(g)</t>
    <phoneticPr fontId="32" type="noConversion"/>
  </si>
  <si>
    <t>學校採購量(kg)</t>
    <phoneticPr fontId="32" type="noConversion"/>
  </si>
  <si>
    <t>主食</t>
    <phoneticPr fontId="32" type="noConversion"/>
  </si>
  <si>
    <t>副 食一</t>
    <phoneticPr fontId="32" type="noConversion"/>
  </si>
  <si>
    <t>香菇肉燥</t>
    <phoneticPr fontId="32" type="noConversion"/>
  </si>
  <si>
    <t>豆薯</t>
    <phoneticPr fontId="32" type="noConversion"/>
  </si>
  <si>
    <t>肉絲</t>
    <phoneticPr fontId="32" type="noConversion"/>
  </si>
  <si>
    <t>少許</t>
    <phoneticPr fontId="32" type="noConversion"/>
  </si>
  <si>
    <t>筍絲</t>
    <phoneticPr fontId="32" type="noConversion"/>
  </si>
  <si>
    <t>副 食二</t>
    <phoneticPr fontId="32" type="noConversion"/>
  </si>
  <si>
    <t>玉米粒</t>
    <phoneticPr fontId="32" type="noConversion"/>
  </si>
  <si>
    <t>山東白</t>
    <phoneticPr fontId="32" type="noConversion"/>
  </si>
  <si>
    <t>豆腐</t>
    <phoneticPr fontId="32" type="noConversion"/>
  </si>
  <si>
    <t>寬粉</t>
    <phoneticPr fontId="32" type="noConversion"/>
  </si>
  <si>
    <t>青蔥</t>
    <phoneticPr fontId="32" type="noConversion"/>
  </si>
  <si>
    <t>副 食三</t>
    <phoneticPr fontId="32" type="noConversion"/>
  </si>
  <si>
    <t>湯</t>
    <phoneticPr fontId="32" type="noConversion"/>
  </si>
  <si>
    <t>油豆腐丁</t>
    <phoneticPr fontId="32" type="noConversion"/>
  </si>
  <si>
    <t>海帶芽</t>
    <phoneticPr fontId="32" type="noConversion"/>
  </si>
  <si>
    <t>紫菜</t>
    <phoneticPr fontId="32" type="noConversion"/>
  </si>
  <si>
    <t>小米飯</t>
    <phoneticPr fontId="32" type="noConversion"/>
  </si>
  <si>
    <t>魚丁</t>
    <phoneticPr fontId="32" type="noConversion"/>
  </si>
  <si>
    <t>黑輪</t>
    <phoneticPr fontId="32" type="noConversion"/>
  </si>
  <si>
    <t>豆芽菜</t>
    <phoneticPr fontId="32" type="noConversion"/>
  </si>
  <si>
    <t>綠花椰</t>
    <phoneticPr fontId="32" type="noConversion"/>
  </si>
  <si>
    <t>雞胸肉丁</t>
    <phoneticPr fontId="32" type="noConversion"/>
  </si>
  <si>
    <t>芹菜</t>
    <phoneticPr fontId="32" type="noConversion"/>
  </si>
  <si>
    <t>味噌蛋花湯</t>
    <phoneticPr fontId="32" type="noConversion"/>
  </si>
  <si>
    <t>五穀飯</t>
    <phoneticPr fontId="32" type="noConversion"/>
  </si>
  <si>
    <t>黑芝麻</t>
    <phoneticPr fontId="32" type="noConversion"/>
  </si>
  <si>
    <t>鳳梨</t>
    <phoneticPr fontId="32" type="noConversion"/>
  </si>
  <si>
    <t>中排骨</t>
    <phoneticPr fontId="32" type="noConversion"/>
  </si>
  <si>
    <t>白花椰</t>
    <phoneticPr fontId="32" type="noConversion"/>
  </si>
  <si>
    <t>南瓜</t>
    <phoneticPr fontId="32" type="noConversion"/>
  </si>
  <si>
    <t>鴻禧菇</t>
    <phoneticPr fontId="32" type="noConversion"/>
  </si>
  <si>
    <t>水果</t>
    <phoneticPr fontId="32" type="noConversion"/>
  </si>
  <si>
    <t>水果/蔬食日</t>
    <phoneticPr fontId="32" type="noConversion"/>
  </si>
  <si>
    <t>筍片</t>
    <phoneticPr fontId="32" type="noConversion"/>
  </si>
  <si>
    <t>海帶結</t>
    <phoneticPr fontId="32" type="noConversion"/>
  </si>
  <si>
    <t>絲瓜</t>
    <phoneticPr fontId="32" type="noConversion"/>
  </si>
  <si>
    <t>冬粉</t>
    <phoneticPr fontId="32" type="noConversion"/>
  </si>
  <si>
    <t>豆漿</t>
    <phoneticPr fontId="32" type="noConversion"/>
  </si>
  <si>
    <t>麥片飯</t>
    <phoneticPr fontId="32" type="noConversion"/>
  </si>
  <si>
    <t>關東煮</t>
    <phoneticPr fontId="32" type="noConversion"/>
  </si>
  <si>
    <t>紫菜蛋花湯</t>
    <phoneticPr fontId="32" type="noConversion"/>
  </si>
  <si>
    <t>麥片</t>
    <phoneticPr fontId="32" type="noConversion"/>
  </si>
  <si>
    <t>洋香菜粉</t>
    <phoneticPr fontId="32" type="noConversion"/>
  </si>
  <si>
    <t>角螺</t>
    <phoneticPr fontId="32" type="noConversion"/>
  </si>
  <si>
    <t>九層塔</t>
    <phoneticPr fontId="32" type="noConversion"/>
  </si>
  <si>
    <r>
      <rPr>
        <sz val="10"/>
        <color rgb="FFFF0000"/>
        <rFont val="標楷體"/>
        <family val="4"/>
        <charset val="136"/>
      </rPr>
      <t>全榖雜糧</t>
    </r>
    <r>
      <rPr>
        <sz val="10"/>
        <rFont val="標楷體"/>
        <family val="4"/>
        <charset val="136"/>
      </rPr>
      <t>類(份)</t>
    </r>
    <phoneticPr fontId="32" type="noConversion"/>
  </si>
  <si>
    <r>
      <t>豆魚</t>
    </r>
    <r>
      <rPr>
        <sz val="10"/>
        <color rgb="FFFF0000"/>
        <rFont val="標楷體"/>
        <family val="4"/>
        <charset val="136"/>
      </rPr>
      <t>蛋肉</t>
    </r>
    <r>
      <rPr>
        <sz val="10"/>
        <rFont val="標楷體"/>
        <family val="4"/>
        <charset val="136"/>
      </rPr>
      <t>類(份)</t>
    </r>
    <phoneticPr fontId="32" type="noConversion"/>
  </si>
  <si>
    <t>水果類(份)</t>
    <phoneticPr fontId="32" type="noConversion"/>
  </si>
  <si>
    <t>乳品類(份)</t>
    <phoneticPr fontId="32" type="noConversion"/>
  </si>
  <si>
    <t>油脂與堅果種子類(份)</t>
    <phoneticPr fontId="32" type="noConversion"/>
  </si>
  <si>
    <t>熱量(大卡)</t>
    <phoneticPr fontId="32" type="noConversion"/>
  </si>
  <si>
    <t>筍乾</t>
    <phoneticPr fontId="32" type="noConversion"/>
  </si>
  <si>
    <t>柴魚片</t>
    <phoneticPr fontId="32" type="noConversion"/>
  </si>
  <si>
    <t>培根</t>
    <phoneticPr fontId="32" type="noConversion"/>
  </si>
  <si>
    <t>蒲瓜</t>
    <phoneticPr fontId="32" type="noConversion"/>
  </si>
  <si>
    <t>綠豆</t>
    <phoneticPr fontId="32" type="noConversion"/>
  </si>
  <si>
    <t>豆皮絲</t>
    <phoneticPr fontId="32" type="noConversion"/>
  </si>
  <si>
    <t>起司絲</t>
    <phoneticPr fontId="32" type="noConversion"/>
  </si>
  <si>
    <t>粳米</t>
  </si>
  <si>
    <t>小米</t>
    <phoneticPr fontId="32" type="noConversion"/>
  </si>
  <si>
    <t>胡蘿蔔</t>
  </si>
  <si>
    <t>米血</t>
    <phoneticPr fontId="32" type="noConversion"/>
  </si>
  <si>
    <t>冬瓜</t>
    <phoneticPr fontId="32" type="noConversion"/>
  </si>
  <si>
    <t>魚丸</t>
    <phoneticPr fontId="32" type="noConversion"/>
  </si>
  <si>
    <t>金針菇</t>
    <phoneticPr fontId="32" type="noConversion"/>
  </si>
  <si>
    <t>吻仔魚乾</t>
    <phoneticPr fontId="32" type="noConversion"/>
  </si>
  <si>
    <t>五香滷味</t>
    <phoneticPr fontId="32" type="noConversion"/>
  </si>
  <si>
    <t>豆乾丁</t>
    <phoneticPr fontId="32" type="noConversion"/>
  </si>
  <si>
    <t>鮮奶</t>
    <phoneticPr fontId="32" type="noConversion"/>
  </si>
  <si>
    <t>薏仁</t>
    <phoneticPr fontId="32" type="noConversion"/>
  </si>
  <si>
    <t>金菇蒸蛋</t>
    <phoneticPr fontId="32" type="noConversion"/>
  </si>
  <si>
    <t>南瓜濃湯</t>
    <phoneticPr fontId="32" type="noConversion"/>
  </si>
  <si>
    <t>脆瓜燉雞</t>
    <phoneticPr fontId="32" type="noConversion"/>
  </si>
  <si>
    <t>香炒三絲</t>
    <phoneticPr fontId="32" type="noConversion"/>
  </si>
  <si>
    <t>番茄豆腐湯</t>
    <phoneticPr fontId="32" type="noConversion"/>
  </si>
  <si>
    <t>薏仁飯</t>
    <phoneticPr fontId="32" type="noConversion"/>
  </si>
  <si>
    <t>京醬肉絲</t>
    <phoneticPr fontId="32" type="noConversion"/>
  </si>
  <si>
    <t>紅豆紫米湯</t>
    <phoneticPr fontId="32" type="noConversion"/>
  </si>
  <si>
    <t>泰式炸魚丁</t>
    <phoneticPr fontId="32" type="noConversion"/>
  </si>
  <si>
    <t>雙花炒鮮菇</t>
    <phoneticPr fontId="32" type="noConversion"/>
  </si>
  <si>
    <t>筍乾控肉</t>
    <phoneticPr fontId="32" type="noConversion"/>
  </si>
  <si>
    <t>香炒三丁</t>
    <phoneticPr fontId="32" type="noConversion"/>
  </si>
  <si>
    <t>味噌海芽湯</t>
    <phoneticPr fontId="32" type="noConversion"/>
  </si>
  <si>
    <t>奶香洋芋燉雞</t>
    <phoneticPr fontId="32" type="noConversion"/>
  </si>
  <si>
    <t>什錦炒冬粉</t>
    <phoneticPr fontId="32" type="noConversion"/>
  </si>
  <si>
    <t>肉骨茶湯</t>
    <phoneticPr fontId="32" type="noConversion"/>
  </si>
  <si>
    <t>什錦飯湯</t>
    <phoneticPr fontId="32" type="noConversion"/>
  </si>
  <si>
    <t>檸檬燒雞翅*1</t>
  </si>
  <si>
    <t>飯湯料</t>
    <phoneticPr fontId="32" type="noConversion"/>
  </si>
  <si>
    <t>茄汁燒肉片</t>
    <phoneticPr fontId="32" type="noConversion"/>
  </si>
  <si>
    <t>麻醬拌豆芽</t>
    <phoneticPr fontId="32" type="noConversion"/>
  </si>
  <si>
    <t>鮮蔬牛蒡湯</t>
    <phoneticPr fontId="32" type="noConversion"/>
  </si>
  <si>
    <t>紅藜飯</t>
    <phoneticPr fontId="32" type="noConversion"/>
  </si>
  <si>
    <t>鐵板燒雞</t>
    <phoneticPr fontId="32" type="noConversion"/>
  </si>
  <si>
    <t>絲瓜燴蛋</t>
    <phoneticPr fontId="32" type="noConversion"/>
  </si>
  <si>
    <t>翡翠豆腐湯</t>
    <phoneticPr fontId="32" type="noConversion"/>
  </si>
  <si>
    <t>奶焗洋蔥炒蛋</t>
    <phoneticPr fontId="32" type="noConversion"/>
  </si>
  <si>
    <t>冬瓜薏仁湯</t>
    <phoneticPr fontId="32" type="noConversion"/>
  </si>
  <si>
    <t>麻婆豆腐</t>
    <phoneticPr fontId="32" type="noConversion"/>
  </si>
  <si>
    <t>韓式燒排骨</t>
    <phoneticPr fontId="32" type="noConversion"/>
  </si>
  <si>
    <t>鮮蔬起司年糕</t>
    <phoneticPr fontId="32" type="noConversion"/>
  </si>
  <si>
    <t>綠豆粉圓湯</t>
    <phoneticPr fontId="32" type="noConversion"/>
  </si>
  <si>
    <t>筍片雞湯</t>
    <phoneticPr fontId="32" type="noConversion"/>
  </si>
  <si>
    <t>咖哩雞</t>
    <phoneticPr fontId="32" type="noConversion"/>
  </si>
  <si>
    <t>白菜炒寬粉</t>
    <phoneticPr fontId="32" type="noConversion"/>
  </si>
  <si>
    <t>海芽小魚湯</t>
    <phoneticPr fontId="32" type="noConversion"/>
  </si>
  <si>
    <t>三杯炒飯</t>
    <phoneticPr fontId="32" type="noConversion"/>
  </si>
  <si>
    <t>香滷雞腿*1</t>
    <phoneticPr fontId="32" type="noConversion"/>
  </si>
  <si>
    <t>絲瓜麵線湯</t>
    <phoneticPr fontId="32" type="noConversion"/>
  </si>
  <si>
    <t>義式奶香肉醬</t>
    <phoneticPr fontId="32" type="noConversion"/>
  </si>
  <si>
    <t>彩蔬炒雙花</t>
    <phoneticPr fontId="32" type="noConversion"/>
  </si>
  <si>
    <t>海苔飯</t>
    <phoneticPr fontId="32" type="noConversion"/>
  </si>
  <si>
    <t>糖醋燴雞丁</t>
    <phoneticPr fontId="32" type="noConversion"/>
  </si>
  <si>
    <t>蒲瓜炒豆皮</t>
    <phoneticPr fontId="32" type="noConversion"/>
  </si>
  <si>
    <t>豆薯玉米湯</t>
    <phoneticPr fontId="32" type="noConversion"/>
  </si>
  <si>
    <t>香嫩油腐*1</t>
    <phoneticPr fontId="32" type="noConversion"/>
  </si>
  <si>
    <t>味噌蘿蔔湯</t>
    <phoneticPr fontId="32" type="noConversion"/>
  </si>
  <si>
    <t>玉米綠花椰</t>
    <phoneticPr fontId="32" type="noConversion"/>
  </si>
  <si>
    <t>海芽魚丸湯</t>
    <phoneticPr fontId="32" type="noConversion"/>
  </si>
  <si>
    <t>端午節放假</t>
    <phoneticPr fontId="32" type="noConversion"/>
  </si>
  <si>
    <t>荷香炊飯</t>
    <phoneticPr fontId="32" type="noConversion"/>
  </si>
  <si>
    <t>鍋燒鮮蔬湯</t>
    <phoneticPr fontId="32" type="noConversion"/>
  </si>
  <si>
    <t>香酥卡拉雞塊*1</t>
    <phoneticPr fontId="32" type="noConversion"/>
  </si>
  <si>
    <t>水果</t>
    <phoneticPr fontId="32" type="noConversion"/>
  </si>
  <si>
    <t>沙茶燴豬柳</t>
    <phoneticPr fontId="32" type="noConversion"/>
  </si>
  <si>
    <t>杏鮑菇</t>
    <phoneticPr fontId="32" type="noConversion"/>
  </si>
  <si>
    <t>泰式酸甜醬</t>
    <phoneticPr fontId="32" type="noConversion"/>
  </si>
  <si>
    <t>脆瓜罐頭</t>
    <phoneticPr fontId="32" type="noConversion"/>
  </si>
  <si>
    <t>紅豆</t>
    <phoneticPr fontId="32" type="noConversion"/>
  </si>
  <si>
    <t xml:space="preserve"> 屏東縣崁頂國民小學115年6月第1週學生午餐食譜</t>
    <phoneticPr fontId="32" type="noConversion"/>
  </si>
  <si>
    <t>雞肉絲</t>
    <phoneticPr fontId="32" type="noConversion"/>
  </si>
  <si>
    <t>麻醬</t>
    <phoneticPr fontId="32" type="noConversion"/>
  </si>
  <si>
    <t>牛蒡</t>
    <phoneticPr fontId="32" type="noConversion"/>
  </si>
  <si>
    <t>龍骨</t>
    <phoneticPr fontId="32" type="noConversion"/>
  </si>
  <si>
    <t>檸檬燒雞翅*1</t>
    <phoneticPr fontId="32" type="noConversion"/>
  </si>
  <si>
    <t>檸檬雞翅</t>
    <phoneticPr fontId="32" type="noConversion"/>
  </si>
  <si>
    <t xml:space="preserve"> 屏東縣崁頂國民小學115年6月第2週學生午餐食譜</t>
    <phoneticPr fontId="32" type="noConversion"/>
  </si>
  <si>
    <t>紅藜</t>
    <phoneticPr fontId="32" type="noConversion"/>
  </si>
  <si>
    <t>玉米筍</t>
    <phoneticPr fontId="32" type="noConversion"/>
  </si>
  <si>
    <t>黑胡椒</t>
    <phoneticPr fontId="32" type="noConversion"/>
  </si>
  <si>
    <t>翡翠</t>
    <phoneticPr fontId="32" type="noConversion"/>
  </si>
  <si>
    <t>肉骨茶包</t>
    <phoneticPr fontId="32" type="noConversion"/>
  </si>
  <si>
    <t xml:space="preserve"> 屏東縣崁頂國民小學115年6月第3週學生午餐食譜</t>
    <phoneticPr fontId="32" type="noConversion"/>
  </si>
  <si>
    <t>卡拉雞排</t>
    <phoneticPr fontId="32" type="noConversion"/>
  </si>
  <si>
    <t>韓式醬</t>
    <phoneticPr fontId="32" type="noConversion"/>
  </si>
  <si>
    <t>年糕</t>
    <phoneticPr fontId="32" type="noConversion"/>
  </si>
  <si>
    <t>乾粉圓</t>
    <phoneticPr fontId="32" type="noConversion"/>
  </si>
  <si>
    <t>翅小腿</t>
    <phoneticPr fontId="32" type="noConversion"/>
  </si>
  <si>
    <t>白蘿蔔</t>
    <phoneticPr fontId="32" type="noConversion"/>
  </si>
  <si>
    <t>高麗菜</t>
    <phoneticPr fontId="32" type="noConversion"/>
  </si>
  <si>
    <t>玉米塊</t>
    <phoneticPr fontId="32" type="noConversion"/>
  </si>
  <si>
    <t>龍骨</t>
    <phoneticPr fontId="32" type="noConversion"/>
  </si>
  <si>
    <t>洋蔥燒翅小腿*2</t>
    <phoneticPr fontId="32" type="noConversion"/>
  </si>
  <si>
    <t>洋蔥燒翅小腿*2</t>
    <phoneticPr fontId="32" type="noConversion"/>
  </si>
  <si>
    <t>洋蔥</t>
    <phoneticPr fontId="32" type="noConversion"/>
  </si>
  <si>
    <t>沙茶燴豬柳</t>
    <phoneticPr fontId="32" type="noConversion"/>
  </si>
  <si>
    <t>肉絲</t>
    <phoneticPr fontId="32" type="noConversion"/>
  </si>
  <si>
    <t>油菜</t>
    <phoneticPr fontId="32" type="noConversion"/>
  </si>
  <si>
    <t>胡蘿蔔</t>
    <phoneticPr fontId="32" type="noConversion"/>
  </si>
  <si>
    <t xml:space="preserve"> 屏東縣崁頂國民小學115年6月第4週學生午餐食譜</t>
    <phoneticPr fontId="32" type="noConversion"/>
  </si>
  <si>
    <t>海苔香鬆</t>
    <phoneticPr fontId="32" type="noConversion"/>
  </si>
  <si>
    <t>鴻喜菇</t>
    <phoneticPr fontId="32" type="noConversion"/>
  </si>
  <si>
    <t>雞腿</t>
    <phoneticPr fontId="32" type="noConversion"/>
  </si>
  <si>
    <t>彩椒</t>
    <phoneticPr fontId="32" type="noConversion"/>
  </si>
  <si>
    <t>麵線</t>
    <phoneticPr fontId="32" type="noConversion"/>
  </si>
  <si>
    <t>嫩油豆腐</t>
    <phoneticPr fontId="32" type="noConversion"/>
  </si>
  <si>
    <t>蔬食日</t>
    <phoneticPr fontId="32" type="noConversion"/>
  </si>
  <si>
    <t>鮮奶</t>
    <phoneticPr fontId="32" type="noConversion"/>
  </si>
  <si>
    <t>水煮蛋*1</t>
  </si>
  <si>
    <t>咖哩湯烏龍</t>
    <phoneticPr fontId="32" type="noConversion"/>
  </si>
  <si>
    <t>烏龍麵</t>
    <phoneticPr fontId="32" type="noConversion"/>
  </si>
  <si>
    <t>水煮蛋*1</t>
    <phoneticPr fontId="32" type="noConversion"/>
  </si>
  <si>
    <t>香酥紅麴豬柳</t>
    <phoneticPr fontId="32" type="noConversion"/>
  </si>
  <si>
    <t>豆芽炒豆包</t>
    <phoneticPr fontId="32" type="noConversion"/>
  </si>
  <si>
    <t>豆芽菜</t>
    <phoneticPr fontId="32" type="noConversion"/>
  </si>
  <si>
    <t>豆包絲</t>
    <phoneticPr fontId="32" type="noConversion"/>
  </si>
  <si>
    <t>胡蘿蔔</t>
    <phoneticPr fontId="32" type="noConversion"/>
  </si>
  <si>
    <t>芹菜</t>
    <phoneticPr fontId="32" type="noConversion"/>
  </si>
  <si>
    <t>季節時蔬</t>
    <phoneticPr fontId="32" type="noConversion"/>
  </si>
  <si>
    <t>豬柳</t>
    <phoneticPr fontId="32" type="noConversion"/>
  </si>
  <si>
    <t>地瓜</t>
    <phoneticPr fontId="32" type="noConversion"/>
  </si>
  <si>
    <t>番茄炒蛋</t>
    <phoneticPr fontId="32" type="noConversion"/>
  </si>
  <si>
    <t>季節時蔬(綠色蔬菜或白色蔬菜)</t>
  </si>
  <si>
    <t>豆漿</t>
    <phoneticPr fontId="32" type="noConversion"/>
  </si>
  <si>
    <t>熟花生</t>
    <phoneticPr fontId="32" type="noConversion"/>
  </si>
  <si>
    <t>五穀米</t>
    <phoneticPr fontId="32" type="noConversion"/>
  </si>
  <si>
    <t>蝦皮</t>
    <phoneticPr fontId="32" type="noConversion"/>
  </si>
  <si>
    <t xml:space="preserve"> 屏東縣力社國民小學115年6月第5週學生午餐食譜</t>
    <phoneticPr fontId="32" type="noConversion"/>
  </si>
  <si>
    <t>力社國小115年6月份菜單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</si>
</sst>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 "/>
    <numFmt numFmtId="177" formatCode="m&quot;月&quot;d&quot;日&quot;aaaa"/>
    <numFmt numFmtId="178" formatCode="#,##0.0_);[Red]\(#,##0.0\)"/>
    <numFmt numFmtId="179" formatCode="0_ "/>
    <numFmt numFmtId="180" formatCode="m&quot;月&quot;d&quot;日&quot;"/>
    <numFmt numFmtId="181" formatCode="0.0"/>
    <numFmt numFmtId="182" formatCode="[$-404]General"/>
    <numFmt numFmtId="183" formatCode="0_);[Red]\(0\)"/>
    <numFmt numFmtId="184" formatCode="0.0;_ۿ"/>
    <numFmt numFmtId="185" formatCode="0.0000000000"/>
  </numFmts>
  <fonts count="42" x14ac:knownFonts="1">
    <font>
      <sz val="12"/>
      <name val="新細明體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color indexed="10"/>
      <name val="標楷體"/>
      <family val="4"/>
      <charset val="136"/>
    </font>
    <font>
      <sz val="10.5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70"/>
      <color indexed="8"/>
      <name val="新細明體"/>
      <family val="1"/>
      <charset val="136"/>
    </font>
    <font>
      <b/>
      <sz val="90"/>
      <name val="標楷體"/>
      <family val="4"/>
      <charset val="136"/>
    </font>
    <font>
      <b/>
      <sz val="65"/>
      <name val="標楷體"/>
      <family val="4"/>
      <charset val="136"/>
    </font>
    <font>
      <b/>
      <sz val="70"/>
      <color indexed="8"/>
      <name val="標楷體"/>
      <family val="4"/>
      <charset val="136"/>
    </font>
    <font>
      <b/>
      <sz val="70"/>
      <name val="標楷體"/>
      <family val="4"/>
      <charset val="136"/>
    </font>
    <font>
      <sz val="70"/>
      <name val="新細明體"/>
      <family val="1"/>
      <charset val="136"/>
    </font>
    <font>
      <b/>
      <sz val="80"/>
      <name val="標楷體"/>
      <family val="4"/>
      <charset val="136"/>
    </font>
    <font>
      <sz val="115"/>
      <name val="標楷體"/>
      <family val="4"/>
      <charset val="136"/>
    </font>
    <font>
      <sz val="80"/>
      <name val="標楷體"/>
      <family val="4"/>
      <charset val="136"/>
    </font>
    <font>
      <sz val="100"/>
      <color indexed="8"/>
      <name val="新細明體"/>
      <family val="1"/>
      <charset val="136"/>
    </font>
    <font>
      <sz val="36"/>
      <name val="標楷體"/>
      <family val="4"/>
      <charset val="136"/>
    </font>
    <font>
      <b/>
      <sz val="80"/>
      <color indexed="8"/>
      <name val="標楷體"/>
      <family val="4"/>
      <charset val="136"/>
    </font>
    <font>
      <sz val="36"/>
      <color indexed="8"/>
      <name val="標楷體"/>
      <family val="4"/>
      <charset val="136"/>
    </font>
    <font>
      <sz val="8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80"/>
      <color theme="1"/>
      <name val="標楷體"/>
      <family val="4"/>
      <charset val="136"/>
    </font>
    <font>
      <b/>
      <sz val="70"/>
      <color theme="1"/>
      <name val="標楷體"/>
      <family val="4"/>
      <charset val="136"/>
    </font>
    <font>
      <sz val="115"/>
      <color rgb="FFFF0000"/>
      <name val="標楷體"/>
      <family val="4"/>
      <charset val="136"/>
    </font>
    <font>
      <sz val="10.5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5"/>
      <color rgb="FF000000"/>
      <name val="標楷體"/>
      <family val="4"/>
      <charset val="136"/>
    </font>
    <font>
      <b/>
      <sz val="115"/>
      <name val="標楷體"/>
      <family val="4"/>
      <charset val="136"/>
    </font>
    <font>
      <sz val="11"/>
      <color theme="1"/>
      <name val="標楷體"/>
      <family val="4"/>
      <charset val="136"/>
    </font>
    <font>
      <sz val="115"/>
      <color theme="1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6C6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2" fontId="1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2" fontId="14" fillId="0" borderId="0">
      <alignment vertical="center"/>
    </xf>
    <xf numFmtId="0" fontId="14" fillId="0" borderId="0">
      <alignment vertical="center"/>
    </xf>
  </cellStyleXfs>
  <cellXfs count="426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" fontId="7" fillId="0" borderId="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shrinkToFit="1"/>
    </xf>
    <xf numFmtId="181" fontId="2" fillId="0" borderId="6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82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11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shrinkToFit="1"/>
    </xf>
    <xf numFmtId="176" fontId="2" fillId="0" borderId="19" xfId="0" applyNumberFormat="1" applyFont="1" applyBorder="1" applyAlignment="1">
      <alignment horizontal="center" shrinkToFit="1"/>
    </xf>
    <xf numFmtId="0" fontId="10" fillId="0" borderId="0" xfId="2" applyFont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shrinkToFit="1"/>
    </xf>
    <xf numFmtId="0" fontId="2" fillId="3" borderId="28" xfId="0" applyFont="1" applyFill="1" applyBorder="1" applyAlignment="1">
      <alignment horizontal="center" shrinkToFit="1"/>
    </xf>
    <xf numFmtId="0" fontId="2" fillId="0" borderId="8" xfId="0" applyFont="1" applyBorder="1" applyAlignment="1">
      <alignment horizontal="center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29" xfId="0" applyNumberFormat="1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11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33" xfId="0" applyFont="1" applyBorder="1" applyAlignment="1">
      <alignment horizontal="center" shrinkToFit="1"/>
    </xf>
    <xf numFmtId="176" fontId="2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shrinkToFit="1"/>
    </xf>
    <xf numFmtId="176" fontId="2" fillId="0" borderId="29" xfId="0" applyNumberFormat="1" applyFont="1" applyBorder="1" applyAlignment="1">
      <alignment horizontal="center" shrinkToFit="1"/>
    </xf>
    <xf numFmtId="176" fontId="2" fillId="0" borderId="13" xfId="0" applyNumberFormat="1" applyFont="1" applyBorder="1" applyAlignment="1">
      <alignment horizontal="center"/>
    </xf>
    <xf numFmtId="0" fontId="11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179" fontId="2" fillId="0" borderId="6" xfId="1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shrinkToFit="1"/>
    </xf>
    <xf numFmtId="0" fontId="13" fillId="0" borderId="6" xfId="0" applyFont="1" applyBorder="1" applyAlignment="1">
      <alignment horizontal="center" shrinkToFit="1"/>
    </xf>
    <xf numFmtId="0" fontId="13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33" xfId="0" applyFont="1" applyBorder="1" applyAlignment="1">
      <alignment horizontal="center" shrinkToFit="1"/>
    </xf>
    <xf numFmtId="0" fontId="11" fillId="0" borderId="0" xfId="2" applyFont="1" applyAlignment="1">
      <alignment horizontal="center"/>
    </xf>
    <xf numFmtId="0" fontId="2" fillId="2" borderId="0" xfId="0" applyFont="1" applyFill="1" applyAlignment="1">
      <alignment horizontal="center" shrinkToFit="1"/>
    </xf>
    <xf numFmtId="182" fontId="14" fillId="0" borderId="0" xfId="4">
      <alignment vertical="center"/>
    </xf>
    <xf numFmtId="178" fontId="14" fillId="0" borderId="0" xfId="4" applyNumberFormat="1">
      <alignment vertical="center"/>
    </xf>
    <xf numFmtId="182" fontId="15" fillId="0" borderId="0" xfId="4" applyFont="1">
      <alignment vertical="center"/>
    </xf>
    <xf numFmtId="183" fontId="14" fillId="0" borderId="0" xfId="4" applyNumberFormat="1">
      <alignment vertical="center"/>
    </xf>
    <xf numFmtId="182" fontId="17" fillId="0" borderId="0" xfId="4" applyFont="1">
      <alignment vertical="center"/>
    </xf>
    <xf numFmtId="182" fontId="14" fillId="0" borderId="34" xfId="4" applyBorder="1">
      <alignment vertical="center"/>
    </xf>
    <xf numFmtId="182" fontId="24" fillId="0" borderId="0" xfId="4" applyFont="1">
      <alignment vertical="center"/>
    </xf>
    <xf numFmtId="182" fontId="26" fillId="2" borderId="6" xfId="4" applyFont="1" applyFill="1" applyBorder="1" applyAlignment="1">
      <alignment horizontal="center" vertical="center" wrapText="1"/>
    </xf>
    <xf numFmtId="180" fontId="21" fillId="6" borderId="1" xfId="4" applyNumberFormat="1" applyFont="1" applyFill="1" applyBorder="1" applyAlignment="1">
      <alignment horizontal="center" vertical="center" shrinkToFit="1"/>
    </xf>
    <xf numFmtId="182" fontId="22" fillId="6" borderId="37" xfId="4" applyFont="1" applyFill="1" applyBorder="1" applyAlignment="1">
      <alignment horizontal="center" vertical="center" wrapText="1"/>
    </xf>
    <xf numFmtId="179" fontId="34" fillId="6" borderId="37" xfId="3" applyNumberFormat="1" applyFont="1" applyFill="1" applyBorder="1" applyAlignment="1">
      <alignment horizontal="center" vertical="center"/>
    </xf>
    <xf numFmtId="176" fontId="34" fillId="6" borderId="37" xfId="0" applyNumberFormat="1" applyFont="1" applyFill="1" applyBorder="1" applyAlignment="1">
      <alignment horizontal="center" vertical="center" shrinkToFit="1"/>
    </xf>
    <xf numFmtId="183" fontId="34" fillId="6" borderId="48" xfId="3" applyNumberFormat="1" applyFont="1" applyFill="1" applyBorder="1" applyAlignment="1">
      <alignment horizontal="center" vertical="center"/>
    </xf>
    <xf numFmtId="180" fontId="21" fillId="6" borderId="5" xfId="4" applyNumberFormat="1" applyFont="1" applyFill="1" applyBorder="1" applyAlignment="1">
      <alignment horizontal="center" vertical="center" shrinkToFit="1"/>
    </xf>
    <xf numFmtId="182" fontId="21" fillId="6" borderId="6" xfId="4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shrinkToFit="1"/>
    </xf>
    <xf numFmtId="176" fontId="34" fillId="6" borderId="6" xfId="0" applyNumberFormat="1" applyFont="1" applyFill="1" applyBorder="1" applyAlignment="1">
      <alignment horizontal="center" vertical="center" shrinkToFit="1"/>
    </xf>
    <xf numFmtId="179" fontId="34" fillId="6" borderId="6" xfId="3" applyNumberFormat="1" applyFont="1" applyFill="1" applyBorder="1" applyAlignment="1">
      <alignment horizontal="center" vertical="center"/>
    </xf>
    <xf numFmtId="183" fontId="34" fillId="6" borderId="8" xfId="3" applyNumberFormat="1" applyFont="1" applyFill="1" applyBorder="1" applyAlignment="1">
      <alignment horizontal="center" vertical="center"/>
    </xf>
    <xf numFmtId="176" fontId="33" fillId="6" borderId="6" xfId="0" applyNumberFormat="1" applyFont="1" applyFill="1" applyBorder="1" applyAlignment="1">
      <alignment horizontal="center" vertical="center" shrinkToFit="1"/>
    </xf>
    <xf numFmtId="180" fontId="21" fillId="6" borderId="11" xfId="4" applyNumberFormat="1" applyFont="1" applyFill="1" applyBorder="1" applyAlignment="1">
      <alignment horizontal="center" vertical="center" shrinkToFit="1"/>
    </xf>
    <xf numFmtId="182" fontId="21" fillId="6" borderId="12" xfId="4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shrinkToFit="1"/>
    </xf>
    <xf numFmtId="176" fontId="33" fillId="6" borderId="12" xfId="0" applyNumberFormat="1" applyFont="1" applyFill="1" applyBorder="1" applyAlignment="1">
      <alignment horizontal="center" vertical="center" shrinkToFit="1"/>
    </xf>
    <xf numFmtId="179" fontId="34" fillId="6" borderId="12" xfId="3" applyNumberFormat="1" applyFont="1" applyFill="1" applyBorder="1" applyAlignment="1">
      <alignment horizontal="center" vertical="center"/>
    </xf>
    <xf numFmtId="176" fontId="34" fillId="6" borderId="12" xfId="0" applyNumberFormat="1" applyFont="1" applyFill="1" applyBorder="1" applyAlignment="1">
      <alignment horizontal="center" vertical="center" shrinkToFit="1"/>
    </xf>
    <xf numFmtId="183" fontId="34" fillId="6" borderId="14" xfId="3" applyNumberFormat="1" applyFont="1" applyFill="1" applyBorder="1" applyAlignment="1">
      <alignment horizontal="center" vertical="center"/>
    </xf>
    <xf numFmtId="182" fontId="21" fillId="6" borderId="37" xfId="4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shrinkToFit="1"/>
    </xf>
    <xf numFmtId="176" fontId="33" fillId="6" borderId="37" xfId="0" applyNumberFormat="1" applyFont="1" applyFill="1" applyBorder="1" applyAlignment="1">
      <alignment horizontal="center" vertical="center" shrinkToFit="1"/>
    </xf>
    <xf numFmtId="182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1" fontId="2" fillId="6" borderId="8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shrinkToFit="1"/>
    </xf>
    <xf numFmtId="0" fontId="2" fillId="6" borderId="7" xfId="0" applyFont="1" applyFill="1" applyBorder="1" applyAlignment="1">
      <alignment horizontal="center" shrinkToFit="1"/>
    </xf>
    <xf numFmtId="0" fontId="7" fillId="6" borderId="6" xfId="0" applyFont="1" applyFill="1" applyBorder="1" applyAlignment="1">
      <alignment horizontal="center" shrinkToFit="1"/>
    </xf>
    <xf numFmtId="0" fontId="36" fillId="0" borderId="6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38" fillId="6" borderId="37" xfId="3" applyFont="1" applyFill="1" applyBorder="1" applyAlignment="1">
      <alignment horizontal="center" vertical="center" wrapText="1"/>
    </xf>
    <xf numFmtId="0" fontId="39" fillId="6" borderId="37" xfId="3" applyFont="1" applyFill="1" applyBorder="1" applyAlignment="1">
      <alignment horizontal="center" vertical="center"/>
    </xf>
    <xf numFmtId="182" fontId="38" fillId="6" borderId="6" xfId="0" applyNumberFormat="1" applyFont="1" applyFill="1" applyBorder="1" applyAlignment="1">
      <alignment horizontal="center" vertical="center" wrapText="1"/>
    </xf>
    <xf numFmtId="0" fontId="38" fillId="6" borderId="6" xfId="3" applyFont="1" applyFill="1" applyBorder="1" applyAlignment="1">
      <alignment horizontal="center" vertical="center" wrapText="1"/>
    </xf>
    <xf numFmtId="0" fontId="39" fillId="6" borderId="6" xfId="3" applyFont="1" applyFill="1" applyBorder="1" applyAlignment="1">
      <alignment horizontal="center" vertical="center"/>
    </xf>
    <xf numFmtId="182" fontId="22" fillId="6" borderId="6" xfId="4" applyFont="1" applyFill="1" applyBorder="1" applyAlignment="1">
      <alignment horizontal="center" vertical="center"/>
    </xf>
    <xf numFmtId="0" fontId="38" fillId="6" borderId="6" xfId="3" applyFont="1" applyFill="1" applyBorder="1" applyAlignment="1">
      <alignment vertical="center" wrapText="1"/>
    </xf>
    <xf numFmtId="182" fontId="21" fillId="6" borderId="19" xfId="4" applyFont="1" applyFill="1" applyBorder="1" applyAlignment="1">
      <alignment horizontal="center" vertical="center" wrapText="1"/>
    </xf>
    <xf numFmtId="0" fontId="38" fillId="6" borderId="12" xfId="3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1" fontId="13" fillId="6" borderId="8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3" fillId="6" borderId="19" xfId="0" applyFont="1" applyFill="1" applyBorder="1" applyAlignment="1">
      <alignment horizontal="center" vertical="center" shrinkToFit="1"/>
    </xf>
    <xf numFmtId="176" fontId="33" fillId="6" borderId="19" xfId="0" applyNumberFormat="1" applyFont="1" applyFill="1" applyBorder="1" applyAlignment="1">
      <alignment horizontal="center" vertical="center" shrinkToFit="1"/>
    </xf>
    <xf numFmtId="179" fontId="34" fillId="6" borderId="19" xfId="3" applyNumberFormat="1" applyFont="1" applyFill="1" applyBorder="1" applyAlignment="1">
      <alignment horizontal="center" vertical="center"/>
    </xf>
    <xf numFmtId="176" fontId="34" fillId="6" borderId="19" xfId="0" applyNumberFormat="1" applyFont="1" applyFill="1" applyBorder="1" applyAlignment="1">
      <alignment horizontal="center" vertical="center" shrinkToFit="1"/>
    </xf>
    <xf numFmtId="182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82" fontId="13" fillId="6" borderId="6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6" borderId="6" xfId="0" applyFont="1" applyFill="1" applyBorder="1" applyAlignment="1">
      <alignment horizontal="center" shrinkToFit="1"/>
    </xf>
    <xf numFmtId="0" fontId="13" fillId="6" borderId="7" xfId="0" applyFont="1" applyFill="1" applyBorder="1" applyAlignment="1">
      <alignment horizontal="center" shrinkToFit="1"/>
    </xf>
    <xf numFmtId="1" fontId="13" fillId="0" borderId="8" xfId="0" applyNumberFormat="1" applyFont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 shrinkToFit="1"/>
    </xf>
    <xf numFmtId="0" fontId="13" fillId="6" borderId="7" xfId="0" applyFont="1" applyFill="1" applyBorder="1" applyAlignment="1">
      <alignment horizontal="center" vertical="center" shrinkToFit="1"/>
    </xf>
    <xf numFmtId="0" fontId="40" fillId="0" borderId="6" xfId="0" applyFont="1" applyBorder="1" applyAlignment="1">
      <alignment horizontal="center" vertical="center" shrinkToFit="1"/>
    </xf>
    <xf numFmtId="182" fontId="33" fillId="6" borderId="6" xfId="4" applyFont="1" applyFill="1" applyBorder="1" applyAlignment="1">
      <alignment horizontal="center" vertical="center" wrapText="1"/>
    </xf>
    <xf numFmtId="0" fontId="38" fillId="6" borderId="17" xfId="3" applyFont="1" applyFill="1" applyBorder="1" applyAlignment="1">
      <alignment horizontal="center" vertical="center" wrapText="1"/>
    </xf>
    <xf numFmtId="182" fontId="26" fillId="2" borderId="12" xfId="4" applyFont="1" applyFill="1" applyBorder="1" applyAlignment="1">
      <alignment horizontal="center" vertical="center" wrapText="1"/>
    </xf>
    <xf numFmtId="179" fontId="13" fillId="0" borderId="6" xfId="1" applyNumberFormat="1" applyFont="1" applyBorder="1" applyAlignment="1">
      <alignment horizontal="center" vertical="center" shrinkToFit="1"/>
    </xf>
    <xf numFmtId="0" fontId="22" fillId="6" borderId="37" xfId="3" applyFont="1" applyFill="1" applyBorder="1" applyAlignment="1">
      <alignment horizontal="center" vertical="center"/>
    </xf>
    <xf numFmtId="182" fontId="22" fillId="6" borderId="12" xfId="4" applyFont="1" applyFill="1" applyBorder="1" applyAlignment="1">
      <alignment horizontal="center" vertical="center" wrapText="1"/>
    </xf>
    <xf numFmtId="0" fontId="38" fillId="6" borderId="23" xfId="3" applyFont="1" applyFill="1" applyBorder="1" applyAlignment="1">
      <alignment horizontal="center" vertical="center" wrapText="1"/>
    </xf>
    <xf numFmtId="0" fontId="22" fillId="6" borderId="6" xfId="3" applyFont="1" applyFill="1" applyBorder="1" applyAlignment="1">
      <alignment horizontal="center" vertical="center"/>
    </xf>
    <xf numFmtId="182" fontId="22" fillId="6" borderId="6" xfId="3" applyNumberFormat="1" applyFont="1" applyFill="1" applyBorder="1" applyAlignment="1">
      <alignment horizontal="center" vertical="center" wrapText="1"/>
    </xf>
    <xf numFmtId="182" fontId="22" fillId="6" borderId="23" xfId="4" applyFont="1" applyFill="1" applyBorder="1" applyAlignment="1">
      <alignment horizontal="center" vertical="center" wrapText="1"/>
    </xf>
    <xf numFmtId="182" fontId="22" fillId="6" borderId="37" xfId="3" applyNumberFormat="1" applyFont="1" applyFill="1" applyBorder="1" applyAlignment="1">
      <alignment horizontal="center" vertical="center" wrapText="1"/>
    </xf>
    <xf numFmtId="182" fontId="35" fillId="6" borderId="12" xfId="3" applyNumberFormat="1" applyFont="1" applyFill="1" applyBorder="1" applyAlignment="1">
      <alignment horizontal="center" vertical="center" wrapText="1"/>
    </xf>
    <xf numFmtId="176" fontId="33" fillId="6" borderId="6" xfId="3" applyNumberFormat="1" applyFont="1" applyFill="1" applyBorder="1" applyAlignment="1">
      <alignment horizontal="center" vertical="center"/>
    </xf>
    <xf numFmtId="182" fontId="22" fillId="6" borderId="19" xfId="4" applyFont="1" applyFill="1" applyBorder="1" applyAlignment="1">
      <alignment horizontal="center" vertical="center" wrapText="1"/>
    </xf>
    <xf numFmtId="184" fontId="33" fillId="6" borderId="12" xfId="3" applyNumberFormat="1" applyFont="1" applyFill="1" applyBorder="1" applyAlignment="1">
      <alignment horizontal="center" vertical="center"/>
    </xf>
    <xf numFmtId="183" fontId="34" fillId="6" borderId="30" xfId="3" applyNumberFormat="1" applyFont="1" applyFill="1" applyBorder="1" applyAlignment="1">
      <alignment horizontal="center" vertical="center"/>
    </xf>
    <xf numFmtId="0" fontId="38" fillId="6" borderId="17" xfId="3" applyFont="1" applyFill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82" fontId="7" fillId="2" borderId="6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82" fontId="13" fillId="2" borderId="6" xfId="0" applyNumberFormat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shrinkToFit="1"/>
    </xf>
    <xf numFmtId="182" fontId="22" fillId="6" borderId="6" xfId="4" applyFont="1" applyFill="1" applyBorder="1" applyAlignment="1">
      <alignment horizontal="center" vertical="center" wrapText="1"/>
    </xf>
    <xf numFmtId="0" fontId="38" fillId="6" borderId="37" xfId="3" applyFont="1" applyFill="1" applyBorder="1" applyAlignment="1">
      <alignment vertical="center" wrapText="1"/>
    </xf>
    <xf numFmtId="0" fontId="22" fillId="6" borderId="17" xfId="0" applyFont="1" applyFill="1" applyBorder="1" applyAlignment="1">
      <alignment horizontal="center" vertical="center"/>
    </xf>
    <xf numFmtId="182" fontId="22" fillId="6" borderId="17" xfId="4" applyFont="1" applyFill="1" applyBorder="1" applyAlignment="1">
      <alignment horizontal="center" vertical="center" wrapText="1"/>
    </xf>
    <xf numFmtId="182" fontId="22" fillId="6" borderId="17" xfId="3" applyNumberFormat="1" applyFont="1" applyFill="1" applyBorder="1" applyAlignment="1">
      <alignment horizontal="center" vertical="center" wrapText="1"/>
    </xf>
    <xf numFmtId="0" fontId="39" fillId="6" borderId="17" xfId="3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182" fontId="22" fillId="6" borderId="19" xfId="4" applyFont="1" applyFill="1" applyBorder="1" applyAlignment="1">
      <alignment horizontal="center" vertical="center"/>
    </xf>
    <xf numFmtId="182" fontId="22" fillId="6" borderId="6" xfId="0" applyNumberFormat="1" applyFont="1" applyFill="1" applyBorder="1" applyAlignment="1">
      <alignment horizontal="center" vertical="center" wrapText="1"/>
    </xf>
    <xf numFmtId="182" fontId="22" fillId="6" borderId="17" xfId="0" applyNumberFormat="1" applyFont="1" applyFill="1" applyBorder="1" applyAlignment="1">
      <alignment horizontal="center" vertical="center" wrapText="1"/>
    </xf>
    <xf numFmtId="0" fontId="38" fillId="6" borderId="19" xfId="3" applyFont="1" applyFill="1" applyBorder="1" applyAlignment="1">
      <alignment vertical="center" wrapText="1"/>
    </xf>
    <xf numFmtId="182" fontId="35" fillId="6" borderId="6" xfId="4" applyFont="1" applyFill="1" applyBorder="1" applyAlignment="1">
      <alignment horizontal="center" vertical="center" wrapText="1"/>
    </xf>
    <xf numFmtId="182" fontId="22" fillId="6" borderId="26" xfId="4" applyFont="1" applyFill="1" applyBorder="1" applyAlignment="1">
      <alignment horizontal="center" vertical="center" wrapText="1"/>
    </xf>
    <xf numFmtId="0" fontId="22" fillId="8" borderId="6" xfId="3" applyFont="1" applyFill="1" applyBorder="1" applyAlignment="1">
      <alignment horizontal="center" vertical="center"/>
    </xf>
    <xf numFmtId="182" fontId="22" fillId="6" borderId="12" xfId="0" applyNumberFormat="1" applyFont="1" applyFill="1" applyBorder="1" applyAlignment="1">
      <alignment horizontal="center" vertical="center" wrapText="1"/>
    </xf>
    <xf numFmtId="0" fontId="39" fillId="6" borderId="23" xfId="3" applyFont="1" applyFill="1" applyBorder="1" applyAlignment="1">
      <alignment horizontal="center" vertical="center"/>
    </xf>
    <xf numFmtId="0" fontId="22" fillId="6" borderId="23" xfId="3" applyFont="1" applyFill="1" applyBorder="1" applyAlignment="1">
      <alignment horizontal="center" vertical="center"/>
    </xf>
    <xf numFmtId="182" fontId="26" fillId="2" borderId="6" xfId="4" applyFont="1" applyFill="1" applyBorder="1" applyAlignment="1">
      <alignment horizontal="center" vertical="center"/>
    </xf>
    <xf numFmtId="180" fontId="21" fillId="6" borderId="18" xfId="4" applyNumberFormat="1" applyFont="1" applyFill="1" applyBorder="1" applyAlignment="1">
      <alignment horizontal="center" vertical="center" shrinkToFit="1"/>
    </xf>
    <xf numFmtId="184" fontId="33" fillId="6" borderId="19" xfId="3" applyNumberFormat="1" applyFont="1" applyFill="1" applyBorder="1" applyAlignment="1">
      <alignment horizontal="center" vertical="center"/>
    </xf>
    <xf numFmtId="182" fontId="22" fillId="6" borderId="26" xfId="4" applyFont="1" applyFill="1" applyBorder="1" applyAlignment="1">
      <alignment horizontal="center" vertical="center"/>
    </xf>
    <xf numFmtId="182" fontId="26" fillId="2" borderId="37" xfId="4" applyFont="1" applyFill="1" applyBorder="1" applyAlignment="1">
      <alignment horizontal="center" vertical="center" wrapText="1"/>
    </xf>
    <xf numFmtId="0" fontId="22" fillId="6" borderId="17" xfId="3" applyFont="1" applyFill="1" applyBorder="1" applyAlignment="1">
      <alignment horizontal="center" vertical="center"/>
    </xf>
    <xf numFmtId="182" fontId="22" fillId="6" borderId="40" xfId="4" applyFont="1" applyFill="1" applyBorder="1" applyAlignment="1">
      <alignment horizontal="center" vertical="center"/>
    </xf>
    <xf numFmtId="0" fontId="34" fillId="6" borderId="37" xfId="0" applyFont="1" applyFill="1" applyBorder="1" applyAlignment="1">
      <alignment horizontal="center" vertical="center" shrinkToFit="1"/>
    </xf>
    <xf numFmtId="0" fontId="38" fillId="6" borderId="19" xfId="3" applyFont="1" applyFill="1" applyBorder="1" applyAlignment="1">
      <alignment horizontal="center" vertical="center" wrapText="1"/>
    </xf>
    <xf numFmtId="184" fontId="33" fillId="6" borderId="37" xfId="3" applyNumberFormat="1" applyFont="1" applyFill="1" applyBorder="1" applyAlignment="1">
      <alignment horizontal="center" vertical="center"/>
    </xf>
    <xf numFmtId="182" fontId="38" fillId="6" borderId="37" xfId="0" applyNumberFormat="1" applyFont="1" applyFill="1" applyBorder="1" applyAlignment="1">
      <alignment vertical="center" wrapText="1"/>
    </xf>
    <xf numFmtId="182" fontId="26" fillId="2" borderId="23" xfId="4" applyFont="1" applyFill="1" applyBorder="1" applyAlignment="1">
      <alignment horizontal="center" vertical="center" wrapText="1"/>
    </xf>
    <xf numFmtId="180" fontId="21" fillId="7" borderId="5" xfId="4" applyNumberFormat="1" applyFont="1" applyFill="1" applyBorder="1" applyAlignment="1">
      <alignment horizontal="center" vertical="center" shrinkToFit="1"/>
    </xf>
    <xf numFmtId="182" fontId="26" fillId="2" borderId="26" xfId="4" applyFont="1" applyFill="1" applyBorder="1" applyAlignment="1">
      <alignment horizontal="center" vertical="center" wrapText="1"/>
    </xf>
    <xf numFmtId="182" fontId="22" fillId="6" borderId="40" xfId="4" applyFont="1" applyFill="1" applyBorder="1" applyAlignment="1">
      <alignment horizontal="center" vertical="center" wrapText="1"/>
    </xf>
    <xf numFmtId="0" fontId="38" fillId="6" borderId="40" xfId="3" applyFont="1" applyFill="1" applyBorder="1" applyAlignment="1">
      <alignment vertical="center" wrapText="1"/>
    </xf>
    <xf numFmtId="0" fontId="39" fillId="6" borderId="40" xfId="3" applyFont="1" applyFill="1" applyBorder="1" applyAlignment="1">
      <alignment horizontal="center" vertical="center"/>
    </xf>
    <xf numFmtId="182" fontId="22" fillId="6" borderId="37" xfId="4" applyFont="1" applyFill="1" applyBorder="1" applyAlignment="1">
      <alignment horizontal="center" vertical="center"/>
    </xf>
    <xf numFmtId="182" fontId="13" fillId="6" borderId="6" xfId="0" applyNumberFormat="1" applyFont="1" applyFill="1" applyBorder="1" applyAlignment="1">
      <alignment horizontal="center" vertical="center" shrinkToFit="1"/>
    </xf>
    <xf numFmtId="183" fontId="13" fillId="0" borderId="6" xfId="0" applyNumberFormat="1" applyFont="1" applyBorder="1" applyAlignment="1">
      <alignment horizontal="center" vertical="center" shrinkToFit="1"/>
    </xf>
    <xf numFmtId="2" fontId="13" fillId="0" borderId="7" xfId="0" applyNumberFormat="1" applyFont="1" applyBorder="1" applyAlignment="1">
      <alignment horizontal="center" vertical="center" shrinkToFit="1"/>
    </xf>
    <xf numFmtId="1" fontId="7" fillId="6" borderId="7" xfId="0" applyNumberFormat="1" applyFont="1" applyFill="1" applyBorder="1" applyAlignment="1">
      <alignment horizontal="center" vertical="center"/>
    </xf>
    <xf numFmtId="1" fontId="13" fillId="6" borderId="7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shrinkToFit="1"/>
    </xf>
    <xf numFmtId="182" fontId="13" fillId="0" borderId="6" xfId="0" applyNumberFormat="1" applyFont="1" applyBorder="1" applyAlignment="1">
      <alignment horizontal="center" vertical="center" shrinkToFit="1"/>
    </xf>
    <xf numFmtId="182" fontId="22" fillId="6" borderId="19" xfId="0" applyNumberFormat="1" applyFont="1" applyFill="1" applyBorder="1" applyAlignment="1">
      <alignment horizontal="center" vertical="center" wrapText="1"/>
    </xf>
    <xf numFmtId="182" fontId="33" fillId="6" borderId="37" xfId="4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85" fontId="13" fillId="0" borderId="7" xfId="0" applyNumberFormat="1" applyFont="1" applyBorder="1" applyAlignment="1">
      <alignment horizontal="center" shrinkToFit="1"/>
    </xf>
    <xf numFmtId="181" fontId="7" fillId="6" borderId="8" xfId="0" applyNumberFormat="1" applyFont="1" applyFill="1" applyBorder="1" applyAlignment="1">
      <alignment horizontal="center" vertical="center"/>
    </xf>
    <xf numFmtId="180" fontId="23" fillId="2" borderId="50" xfId="4" applyNumberFormat="1" applyFont="1" applyFill="1" applyBorder="1" applyAlignment="1">
      <alignment horizontal="center" vertical="center" wrapText="1" shrinkToFit="1"/>
    </xf>
    <xf numFmtId="180" fontId="23" fillId="2" borderId="24" xfId="4" applyNumberFormat="1" applyFont="1" applyFill="1" applyBorder="1" applyAlignment="1">
      <alignment horizontal="center" vertical="center" wrapText="1" shrinkToFit="1"/>
    </xf>
    <xf numFmtId="180" fontId="23" fillId="2" borderId="49" xfId="4" applyNumberFormat="1" applyFont="1" applyFill="1" applyBorder="1" applyAlignment="1">
      <alignment horizontal="center" vertical="center" wrapText="1" shrinkToFit="1"/>
    </xf>
    <xf numFmtId="178" fontId="25" fillId="5" borderId="40" xfId="8" applyNumberFormat="1" applyFont="1" applyFill="1" applyBorder="1" applyAlignment="1">
      <alignment horizontal="center" vertical="center"/>
    </xf>
    <xf numFmtId="178" fontId="25" fillId="5" borderId="26" xfId="8" applyNumberFormat="1" applyFont="1" applyFill="1" applyBorder="1" applyAlignment="1">
      <alignment horizontal="center" vertical="center"/>
    </xf>
    <xf numFmtId="178" fontId="25" fillId="5" borderId="40" xfId="7" applyNumberFormat="1" applyFont="1" applyFill="1" applyBorder="1" applyAlignment="1">
      <alignment horizontal="center" vertical="center" wrapText="1"/>
    </xf>
    <xf numFmtId="178" fontId="25" fillId="5" borderId="26" xfId="7" applyNumberFormat="1" applyFont="1" applyFill="1" applyBorder="1" applyAlignment="1">
      <alignment horizontal="center" vertical="center" wrapText="1"/>
    </xf>
    <xf numFmtId="183" fontId="27" fillId="5" borderId="46" xfId="8" applyNumberFormat="1" applyFont="1" applyFill="1" applyBorder="1" applyAlignment="1">
      <alignment horizontal="center" vertical="center"/>
    </xf>
    <xf numFmtId="183" fontId="27" fillId="5" borderId="47" xfId="8" applyNumberFormat="1" applyFont="1" applyFill="1" applyBorder="1" applyAlignment="1">
      <alignment horizontal="center" vertical="center"/>
    </xf>
    <xf numFmtId="182" fontId="38" fillId="6" borderId="6" xfId="0" applyNumberFormat="1" applyFont="1" applyFill="1" applyBorder="1" applyAlignment="1">
      <alignment horizontal="center" vertical="center" wrapText="1"/>
    </xf>
    <xf numFmtId="182" fontId="22" fillId="6" borderId="6" xfId="4" applyFont="1" applyFill="1" applyBorder="1" applyAlignment="1">
      <alignment horizontal="center" vertical="center" wrapText="1"/>
    </xf>
    <xf numFmtId="182" fontId="22" fillId="6" borderId="26" xfId="4" applyFont="1" applyFill="1" applyBorder="1" applyAlignment="1">
      <alignment horizontal="center" vertical="center" wrapText="1"/>
    </xf>
    <xf numFmtId="0" fontId="38" fillId="6" borderId="51" xfId="3" applyFont="1" applyFill="1" applyBorder="1" applyAlignment="1">
      <alignment horizontal="center" vertical="center" wrapText="1"/>
    </xf>
    <xf numFmtId="0" fontId="38" fillId="6" borderId="52" xfId="3" applyFont="1" applyFill="1" applyBorder="1" applyAlignment="1">
      <alignment horizontal="center" vertical="center" wrapText="1"/>
    </xf>
    <xf numFmtId="0" fontId="38" fillId="6" borderId="21" xfId="3" applyFont="1" applyFill="1" applyBorder="1" applyAlignment="1">
      <alignment horizontal="center" vertical="center" wrapText="1"/>
    </xf>
    <xf numFmtId="182" fontId="38" fillId="6" borderId="13" xfId="0" applyNumberFormat="1" applyFont="1" applyFill="1" applyBorder="1" applyAlignment="1">
      <alignment horizontal="center" vertical="center" wrapText="1"/>
    </xf>
    <xf numFmtId="182" fontId="38" fillId="6" borderId="33" xfId="0" applyNumberFormat="1" applyFont="1" applyFill="1" applyBorder="1" applyAlignment="1">
      <alignment horizontal="center" vertical="center" wrapText="1"/>
    </xf>
    <xf numFmtId="182" fontId="38" fillId="6" borderId="54" xfId="0" applyNumberFormat="1" applyFont="1" applyFill="1" applyBorder="1" applyAlignment="1">
      <alignment horizontal="center" vertical="center" wrapText="1"/>
    </xf>
    <xf numFmtId="0" fontId="41" fillId="6" borderId="19" xfId="3" applyFont="1" applyFill="1" applyBorder="1" applyAlignment="1">
      <alignment horizontal="center" vertical="center" wrapText="1"/>
    </xf>
    <xf numFmtId="0" fontId="41" fillId="6" borderId="6" xfId="3" applyFont="1" applyFill="1" applyBorder="1" applyAlignment="1">
      <alignment horizontal="center" vertical="center" wrapText="1"/>
    </xf>
    <xf numFmtId="0" fontId="35" fillId="6" borderId="6" xfId="3" applyFont="1" applyFill="1" applyBorder="1" applyAlignment="1">
      <alignment horizontal="center" vertical="center" wrapText="1"/>
    </xf>
    <xf numFmtId="182" fontId="22" fillId="6" borderId="19" xfId="4" applyFont="1" applyFill="1" applyBorder="1" applyAlignment="1">
      <alignment horizontal="center" vertical="center" wrapText="1"/>
    </xf>
    <xf numFmtId="182" fontId="16" fillId="0" borderId="0" xfId="4" applyFont="1" applyAlignment="1">
      <alignment horizontal="center" vertical="center"/>
    </xf>
    <xf numFmtId="182" fontId="18" fillId="4" borderId="35" xfId="7" applyFont="1" applyFill="1" applyBorder="1" applyAlignment="1">
      <alignment horizontal="center" vertical="center" shrinkToFit="1"/>
    </xf>
    <xf numFmtId="182" fontId="18" fillId="4" borderId="38" xfId="7" applyFont="1" applyFill="1" applyBorder="1" applyAlignment="1">
      <alignment horizontal="center" vertical="center" shrinkToFit="1"/>
    </xf>
    <xf numFmtId="182" fontId="19" fillId="4" borderId="36" xfId="7" applyFont="1" applyFill="1" applyBorder="1" applyAlignment="1">
      <alignment horizontal="center" vertical="center" shrinkToFit="1"/>
    </xf>
    <xf numFmtId="182" fontId="19" fillId="4" borderId="39" xfId="7" applyFont="1" applyFill="1" applyBorder="1" applyAlignment="1">
      <alignment horizontal="center" vertical="center" shrinkToFit="1"/>
    </xf>
    <xf numFmtId="182" fontId="19" fillId="4" borderId="37" xfId="7" applyFont="1" applyFill="1" applyBorder="1" applyAlignment="1">
      <alignment horizontal="center" vertical="center" shrinkToFit="1"/>
    </xf>
    <xf numFmtId="182" fontId="19" fillId="4" borderId="19" xfId="7" applyFont="1" applyFill="1" applyBorder="1" applyAlignment="1">
      <alignment horizontal="center" vertical="center" shrinkToFit="1"/>
    </xf>
    <xf numFmtId="182" fontId="18" fillId="4" borderId="37" xfId="7" applyFont="1" applyFill="1" applyBorder="1" applyAlignment="1">
      <alignment horizontal="center" vertical="center" shrinkToFit="1"/>
    </xf>
    <xf numFmtId="182" fontId="18" fillId="4" borderId="19" xfId="7" applyFont="1" applyFill="1" applyBorder="1" applyAlignment="1">
      <alignment horizontal="center" vertical="center" shrinkToFit="1"/>
    </xf>
    <xf numFmtId="0" fontId="20" fillId="0" borderId="19" xfId="3" applyFont="1" applyBorder="1" applyAlignment="1">
      <alignment horizontal="center" vertical="center" shrinkToFit="1"/>
    </xf>
    <xf numFmtId="182" fontId="18" fillId="4" borderId="41" xfId="7" applyFont="1" applyFill="1" applyBorder="1" applyAlignment="1">
      <alignment horizontal="center" vertical="center" shrinkToFit="1"/>
    </xf>
    <xf numFmtId="182" fontId="18" fillId="4" borderId="44" xfId="7" applyFont="1" applyFill="1" applyBorder="1" applyAlignment="1">
      <alignment horizontal="center" vertical="center" shrinkToFit="1"/>
    </xf>
    <xf numFmtId="182" fontId="19" fillId="4" borderId="42" xfId="7" applyFont="1" applyFill="1" applyBorder="1" applyAlignment="1">
      <alignment horizontal="center" vertical="center" shrinkToFit="1"/>
    </xf>
    <xf numFmtId="182" fontId="19" fillId="4" borderId="45" xfId="7" applyFont="1" applyFill="1" applyBorder="1" applyAlignment="1">
      <alignment horizontal="center" vertical="center" shrinkToFit="1"/>
    </xf>
    <xf numFmtId="178" fontId="25" fillId="5" borderId="43" xfId="7" applyNumberFormat="1" applyFont="1" applyFill="1" applyBorder="1" applyAlignment="1">
      <alignment horizontal="center" vertical="center" wrapText="1"/>
    </xf>
    <xf numFmtId="178" fontId="25" fillId="5" borderId="20" xfId="7" applyNumberFormat="1" applyFont="1" applyFill="1" applyBorder="1" applyAlignment="1">
      <alignment horizontal="center" vertical="center" wrapText="1"/>
    </xf>
    <xf numFmtId="178" fontId="25" fillId="5" borderId="40" xfId="7" applyNumberFormat="1" applyFont="1" applyFill="1" applyBorder="1" applyAlignment="1">
      <alignment horizontal="center" vertical="center" wrapText="1" shrinkToFit="1"/>
    </xf>
    <xf numFmtId="178" fontId="25" fillId="5" borderId="26" xfId="7" applyNumberFormat="1" applyFont="1" applyFill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13" fillId="6" borderId="18" xfId="0" applyFont="1" applyFill="1" applyBorder="1" applyAlignment="1">
      <alignment horizontal="center" vertical="center" textRotation="255" shrinkToFit="1"/>
    </xf>
    <xf numFmtId="0" fontId="13" fillId="6" borderId="20" xfId="0" applyFont="1" applyFill="1" applyBorder="1" applyAlignment="1">
      <alignment horizontal="center" vertical="center" textRotation="255" shrinkToFit="1"/>
    </xf>
    <xf numFmtId="0" fontId="13" fillId="6" borderId="16" xfId="0" applyFont="1" applyFill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 textRotation="255" shrinkToFit="1"/>
    </xf>
    <xf numFmtId="0" fontId="13" fillId="0" borderId="20" xfId="0" applyFont="1" applyBorder="1" applyAlignment="1">
      <alignment horizontal="center" vertical="center" textRotation="255" shrinkToFit="1"/>
    </xf>
    <xf numFmtId="0" fontId="13" fillId="0" borderId="16" xfId="0" applyFont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 textRotation="255" shrinkToFit="1"/>
    </xf>
    <xf numFmtId="0" fontId="13" fillId="6" borderId="26" xfId="0" applyFont="1" applyFill="1" applyBorder="1" applyAlignment="1">
      <alignment horizontal="center" vertical="center" textRotation="255" shrinkToFit="1"/>
    </xf>
    <xf numFmtId="0" fontId="13" fillId="6" borderId="17" xfId="0" applyFont="1" applyFill="1" applyBorder="1" applyAlignment="1">
      <alignment horizontal="center" vertical="center" textRotation="255" shrinkToFit="1"/>
    </xf>
    <xf numFmtId="182" fontId="13" fillId="0" borderId="18" xfId="0" applyNumberFormat="1" applyFont="1" applyBorder="1" applyAlignment="1">
      <alignment horizontal="center" vertical="center" textRotation="255" shrinkToFit="1"/>
    </xf>
    <xf numFmtId="182" fontId="13" fillId="0" borderId="20" xfId="0" applyNumberFormat="1" applyFont="1" applyBorder="1" applyAlignment="1">
      <alignment horizontal="center" vertical="center" textRotation="255" shrinkToFit="1"/>
    </xf>
    <xf numFmtId="182" fontId="13" fillId="0" borderId="16" xfId="0" applyNumberFormat="1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top" textRotation="255"/>
    </xf>
    <xf numFmtId="0" fontId="2" fillId="0" borderId="17" xfId="0" applyFont="1" applyBorder="1" applyAlignment="1">
      <alignment horizontal="center" vertical="top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shrinkToFit="1"/>
    </xf>
    <xf numFmtId="0" fontId="7" fillId="6" borderId="6" xfId="0" applyFont="1" applyFill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2" fillId="0" borderId="23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24" xfId="2" applyFont="1" applyBorder="1" applyAlignment="1">
      <alignment horizontal="center" vertical="center"/>
    </xf>
    <xf numFmtId="177" fontId="2" fillId="9" borderId="2" xfId="0" applyNumberFormat="1" applyFont="1" applyFill="1" applyBorder="1" applyAlignment="1">
      <alignment horizontal="center" vertical="center"/>
    </xf>
    <xf numFmtId="177" fontId="2" fillId="9" borderId="3" xfId="0" applyNumberFormat="1" applyFont="1" applyFill="1" applyBorder="1" applyAlignment="1">
      <alignment horizontal="center" vertical="center"/>
    </xf>
    <xf numFmtId="177" fontId="2" fillId="0" borderId="55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 shrinkToFit="1"/>
    </xf>
    <xf numFmtId="182" fontId="2" fillId="0" borderId="18" xfId="0" applyNumberFormat="1" applyFont="1" applyBorder="1" applyAlignment="1">
      <alignment horizontal="center" vertical="center" textRotation="255" shrinkToFit="1"/>
    </xf>
    <xf numFmtId="182" fontId="2" fillId="0" borderId="20" xfId="0" applyNumberFormat="1" applyFont="1" applyBorder="1" applyAlignment="1">
      <alignment horizontal="center" vertical="center" textRotation="255" shrinkToFit="1"/>
    </xf>
    <xf numFmtId="182" fontId="2" fillId="0" borderId="16" xfId="0" applyNumberFormat="1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26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2" fillId="6" borderId="19" xfId="0" applyFont="1" applyFill="1" applyBorder="1" applyAlignment="1">
      <alignment horizontal="center" vertical="center" textRotation="255" shrinkToFit="1"/>
    </xf>
    <xf numFmtId="0" fontId="2" fillId="6" borderId="26" xfId="0" applyFont="1" applyFill="1" applyBorder="1" applyAlignment="1">
      <alignment horizontal="center" vertical="center" textRotation="255" shrinkToFit="1"/>
    </xf>
    <xf numFmtId="0" fontId="2" fillId="6" borderId="17" xfId="0" applyFont="1" applyFill="1" applyBorder="1" applyAlignment="1">
      <alignment horizontal="center" vertical="center" textRotation="255" shrinkToFit="1"/>
    </xf>
    <xf numFmtId="177" fontId="2" fillId="9" borderId="55" xfId="0" applyNumberFormat="1" applyFont="1" applyFill="1" applyBorder="1" applyAlignment="1">
      <alignment horizontal="center" vertical="center"/>
    </xf>
    <xf numFmtId="177" fontId="2" fillId="9" borderId="4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6" xfId="0" applyFont="1" applyBorder="1" applyAlignment="1">
      <alignment horizontal="center" vertical="center" textRotation="255" shrinkToFit="1"/>
    </xf>
    <xf numFmtId="0" fontId="13" fillId="0" borderId="17" xfId="0" applyFont="1" applyBorder="1" applyAlignment="1">
      <alignment horizontal="center" vertical="center" textRotation="255" shrinkToFit="1"/>
    </xf>
    <xf numFmtId="0" fontId="13" fillId="6" borderId="6" xfId="0" applyFont="1" applyFill="1" applyBorder="1" applyAlignment="1">
      <alignment horizontal="center" vertical="center" textRotation="255" shrinkToFit="1"/>
    </xf>
    <xf numFmtId="0" fontId="13" fillId="0" borderId="5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11" fontId="13" fillId="0" borderId="5" xfId="0" applyNumberFormat="1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182" fontId="13" fillId="0" borderId="21" xfId="0" applyNumberFormat="1" applyFont="1" applyBorder="1" applyAlignment="1">
      <alignment horizontal="center" vertical="center" textRotation="255" shrinkToFit="1"/>
    </xf>
    <xf numFmtId="182" fontId="13" fillId="0" borderId="22" xfId="0" applyNumberFormat="1" applyFont="1" applyBorder="1" applyAlignment="1">
      <alignment horizontal="center" vertical="center" textRotation="255" shrinkToFit="1"/>
    </xf>
    <xf numFmtId="182" fontId="13" fillId="0" borderId="32" xfId="0" applyNumberFormat="1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22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top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11" fontId="40" fillId="0" borderId="6" xfId="0" applyNumberFormat="1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textRotation="255" shrinkToFit="1"/>
    </xf>
    <xf numFmtId="0" fontId="7" fillId="6" borderId="20" xfId="0" applyFont="1" applyFill="1" applyBorder="1" applyAlignment="1">
      <alignment horizontal="center" vertical="center" textRotation="255" shrinkToFit="1"/>
    </xf>
    <xf numFmtId="0" fontId="7" fillId="6" borderId="16" xfId="0" applyFont="1" applyFill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0" fontId="2" fillId="3" borderId="58" xfId="0" applyFont="1" applyFill="1" applyBorder="1" applyAlignment="1">
      <alignment horizontal="center"/>
    </xf>
    <xf numFmtId="177" fontId="2" fillId="7" borderId="2" xfId="0" applyNumberFormat="1" applyFont="1" applyFill="1" applyBorder="1" applyAlignment="1">
      <alignment horizontal="center" vertical="center"/>
    </xf>
    <xf numFmtId="177" fontId="2" fillId="7" borderId="3" xfId="0" applyNumberFormat="1" applyFont="1" applyFill="1" applyBorder="1" applyAlignment="1">
      <alignment horizontal="center" vertical="center"/>
    </xf>
    <xf numFmtId="177" fontId="2" fillId="7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21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11" fontId="13" fillId="0" borderId="6" xfId="0" applyNumberFormat="1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9">
    <cellStyle name="Excel Built-in Normal 2" xfId="4" xr:uid="{00000000-0005-0000-0000-000000000000}"/>
    <cellStyle name="一般" xfId="0" builtinId="0"/>
    <cellStyle name="一般 10" xfId="2" xr:uid="{00000000-0005-0000-0000-000002000000}"/>
    <cellStyle name="一般 12" xfId="3" xr:uid="{00000000-0005-0000-0000-000003000000}"/>
    <cellStyle name="一般 2" xfId="5" xr:uid="{00000000-0005-0000-0000-000004000000}"/>
    <cellStyle name="一般 2 2 2" xfId="6" xr:uid="{00000000-0005-0000-0000-000005000000}"/>
    <cellStyle name="一般 2_來義高中103三月菜單 2" xfId="7" xr:uid="{00000000-0005-0000-0000-000006000000}"/>
    <cellStyle name="一般 9" xfId="1" xr:uid="{00000000-0005-0000-0000-000007000000}"/>
    <cellStyle name="一般_來義高中103三月菜單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view="pageBreakPreview" topLeftCell="A4" zoomScale="20" zoomScaleNormal="30" zoomScaleSheetLayoutView="20" workbookViewId="0">
      <selection activeCell="F30" sqref="F30"/>
    </sheetView>
  </sheetViews>
  <sheetFormatPr defaultColWidth="8.7265625" defaultRowHeight="97.5" x14ac:dyDescent="0.4"/>
  <cols>
    <col min="1" max="1" width="7.7265625" style="102" customWidth="1"/>
    <col min="2" max="2" width="80.7265625" style="104" customWidth="1"/>
    <col min="3" max="3" width="49.08984375" style="104" customWidth="1"/>
    <col min="4" max="4" width="90.6328125" style="104" customWidth="1"/>
    <col min="5" max="5" width="171" style="104" customWidth="1"/>
    <col min="6" max="6" width="170.6328125" style="104" customWidth="1"/>
    <col min="7" max="7" width="83.6328125" style="104" hidden="1" customWidth="1"/>
    <col min="8" max="8" width="124" style="104" customWidth="1"/>
    <col min="9" max="9" width="163" style="104" customWidth="1"/>
    <col min="10" max="10" width="99.6328125" style="104" customWidth="1"/>
    <col min="11" max="11" width="47.36328125" style="103" customWidth="1"/>
    <col min="12" max="12" width="42.36328125" style="103" customWidth="1"/>
    <col min="13" max="13" width="45" style="103" customWidth="1"/>
    <col min="14" max="14" width="44.7265625" style="103" customWidth="1"/>
    <col min="15" max="15" width="41.08984375" style="103" customWidth="1"/>
    <col min="16" max="16" width="38.08984375" style="103" customWidth="1"/>
    <col min="17" max="17" width="46" style="105" customWidth="1"/>
    <col min="18" max="16384" width="8.7265625" style="102"/>
  </cols>
  <sheetData>
    <row r="1" spans="1:17" ht="178.15" customHeight="1" x14ac:dyDescent="0.4">
      <c r="B1" s="275" t="s">
        <v>260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7" ht="62.25" customHeight="1" x14ac:dyDescent="0.4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199.9" customHeight="1" x14ac:dyDescent="0.4">
      <c r="A3" s="107"/>
      <c r="B3" s="276" t="s">
        <v>0</v>
      </c>
      <c r="C3" s="278" t="s">
        <v>1</v>
      </c>
      <c r="D3" s="280" t="s">
        <v>2</v>
      </c>
      <c r="E3" s="280" t="s">
        <v>3</v>
      </c>
      <c r="F3" s="280" t="s">
        <v>4</v>
      </c>
      <c r="G3" s="282" t="s">
        <v>5</v>
      </c>
      <c r="H3" s="282" t="s">
        <v>5</v>
      </c>
      <c r="I3" s="285" t="s">
        <v>6</v>
      </c>
      <c r="J3" s="287" t="s">
        <v>7</v>
      </c>
      <c r="K3" s="289" t="s">
        <v>8</v>
      </c>
      <c r="L3" s="291" t="s">
        <v>9</v>
      </c>
      <c r="M3" s="256" t="s">
        <v>10</v>
      </c>
      <c r="N3" s="256" t="s">
        <v>11</v>
      </c>
      <c r="O3" s="256" t="s">
        <v>12</v>
      </c>
      <c r="P3" s="258" t="s">
        <v>13</v>
      </c>
      <c r="Q3" s="260" t="s">
        <v>14</v>
      </c>
    </row>
    <row r="4" spans="1:17" ht="36" customHeight="1" thickBot="1" x14ac:dyDescent="0.45">
      <c r="A4" s="107"/>
      <c r="B4" s="277"/>
      <c r="C4" s="279"/>
      <c r="D4" s="281"/>
      <c r="E4" s="281"/>
      <c r="F4" s="281"/>
      <c r="G4" s="283"/>
      <c r="H4" s="284"/>
      <c r="I4" s="286"/>
      <c r="J4" s="288"/>
      <c r="K4" s="290"/>
      <c r="L4" s="292"/>
      <c r="M4" s="257"/>
      <c r="N4" s="257"/>
      <c r="O4" s="257"/>
      <c r="P4" s="259"/>
      <c r="Q4" s="261"/>
    </row>
    <row r="5" spans="1:17" ht="184.9" customHeight="1" x14ac:dyDescent="0.4">
      <c r="B5" s="110">
        <v>46174</v>
      </c>
      <c r="C5" s="129" t="s">
        <v>15</v>
      </c>
      <c r="D5" s="111" t="s">
        <v>43</v>
      </c>
      <c r="E5" s="234" t="s">
        <v>161</v>
      </c>
      <c r="F5" s="148" t="s">
        <v>162</v>
      </c>
      <c r="G5" s="235"/>
      <c r="H5" s="236" t="s">
        <v>44</v>
      </c>
      <c r="I5" s="237" t="s">
        <v>163</v>
      </c>
      <c r="J5" s="249" t="s">
        <v>140</v>
      </c>
      <c r="K5" s="130">
        <v>5</v>
      </c>
      <c r="L5" s="113">
        <v>2</v>
      </c>
      <c r="M5" s="113">
        <v>2.2000000000000002</v>
      </c>
      <c r="N5" s="112"/>
      <c r="O5" s="113">
        <v>1</v>
      </c>
      <c r="P5" s="113">
        <v>2.5</v>
      </c>
      <c r="Q5" s="114">
        <f t="shared" ref="Q5" si="0">K5*70+L5*75+M5*25+N5*60+O5*120+P5*45</f>
        <v>787.5</v>
      </c>
    </row>
    <row r="6" spans="1:17" ht="184.9" customHeight="1" x14ac:dyDescent="0.4">
      <c r="A6" s="107"/>
      <c r="B6" s="115">
        <v>46175</v>
      </c>
      <c r="C6" s="116" t="s">
        <v>16</v>
      </c>
      <c r="D6" s="150" t="s">
        <v>48</v>
      </c>
      <c r="E6" s="203" t="s">
        <v>144</v>
      </c>
      <c r="F6" s="151" t="s">
        <v>145</v>
      </c>
      <c r="G6" s="154"/>
      <c r="H6" s="152" t="s">
        <v>44</v>
      </c>
      <c r="I6" s="210" t="s">
        <v>167</v>
      </c>
      <c r="J6" s="180" t="s">
        <v>103</v>
      </c>
      <c r="K6" s="117">
        <v>5</v>
      </c>
      <c r="L6" s="118">
        <v>2</v>
      </c>
      <c r="M6" s="118">
        <v>1.8</v>
      </c>
      <c r="N6" s="119">
        <v>1</v>
      </c>
      <c r="O6" s="118"/>
      <c r="P6" s="118">
        <v>2.5</v>
      </c>
      <c r="Q6" s="120">
        <f t="shared" ref="Q6:Q17" si="1">K6*70+L6*75+M6*25+N6*60+O6*120+P6*45</f>
        <v>717.5</v>
      </c>
    </row>
    <row r="7" spans="1:17" ht="184.9" customHeight="1" x14ac:dyDescent="0.4">
      <c r="A7" s="107"/>
      <c r="B7" s="115">
        <v>46176</v>
      </c>
      <c r="C7" s="116" t="s">
        <v>17</v>
      </c>
      <c r="D7" s="262" t="s">
        <v>241</v>
      </c>
      <c r="E7" s="262"/>
      <c r="F7" s="271" t="s">
        <v>240</v>
      </c>
      <c r="G7" s="272"/>
      <c r="H7" s="272"/>
      <c r="I7" s="153" t="s">
        <v>160</v>
      </c>
      <c r="J7" s="180"/>
      <c r="K7" s="117">
        <v>5</v>
      </c>
      <c r="L7" s="118">
        <v>2.1</v>
      </c>
      <c r="M7" s="118">
        <v>1.3</v>
      </c>
      <c r="N7" s="119"/>
      <c r="O7" s="118"/>
      <c r="P7" s="118">
        <v>2.5</v>
      </c>
      <c r="Q7" s="120">
        <f t="shared" ref="Q7:Q8" si="2">K7*70+L7*75+M7*25+N7*60+O7*120+P7*45</f>
        <v>652.5</v>
      </c>
    </row>
    <row r="8" spans="1:17" ht="180" customHeight="1" x14ac:dyDescent="0.4">
      <c r="A8" s="107"/>
      <c r="B8" s="115">
        <v>46177</v>
      </c>
      <c r="C8" s="116" t="s">
        <v>18</v>
      </c>
      <c r="D8" s="206" t="s">
        <v>147</v>
      </c>
      <c r="E8" s="207" t="s">
        <v>148</v>
      </c>
      <c r="F8" s="188" t="s">
        <v>111</v>
      </c>
      <c r="G8" s="181"/>
      <c r="H8" s="208" t="s">
        <v>44</v>
      </c>
      <c r="I8" s="209" t="s">
        <v>149</v>
      </c>
      <c r="J8" s="180" t="s">
        <v>103</v>
      </c>
      <c r="K8" s="117">
        <v>5</v>
      </c>
      <c r="L8" s="118">
        <v>2.1</v>
      </c>
      <c r="M8" s="118">
        <v>1.7</v>
      </c>
      <c r="N8" s="119">
        <v>1</v>
      </c>
      <c r="O8" s="118"/>
      <c r="P8" s="118">
        <v>2.5</v>
      </c>
      <c r="Q8" s="120">
        <f t="shared" si="2"/>
        <v>722.5</v>
      </c>
    </row>
    <row r="9" spans="1:17" ht="180" customHeight="1" thickBot="1" x14ac:dyDescent="0.45">
      <c r="A9" s="107"/>
      <c r="B9" s="122">
        <v>46178</v>
      </c>
      <c r="C9" s="123" t="s">
        <v>19</v>
      </c>
      <c r="D9" s="185" t="s">
        <v>110</v>
      </c>
      <c r="E9" s="191" t="s">
        <v>244</v>
      </c>
      <c r="F9" s="156" t="s">
        <v>151</v>
      </c>
      <c r="G9" s="156"/>
      <c r="H9" s="152" t="s">
        <v>250</v>
      </c>
      <c r="I9" s="157" t="s">
        <v>112</v>
      </c>
      <c r="J9" s="231"/>
      <c r="K9" s="124">
        <v>5</v>
      </c>
      <c r="L9" s="125">
        <v>2</v>
      </c>
      <c r="M9" s="194">
        <v>1.6</v>
      </c>
      <c r="N9" s="126"/>
      <c r="O9" s="127"/>
      <c r="P9" s="127">
        <v>2.5</v>
      </c>
      <c r="Q9" s="128">
        <f t="shared" si="1"/>
        <v>652.5</v>
      </c>
    </row>
    <row r="10" spans="1:17" ht="192" customHeight="1" x14ac:dyDescent="0.4">
      <c r="A10" s="107"/>
      <c r="B10" s="110">
        <v>46181</v>
      </c>
      <c r="C10" s="129" t="s">
        <v>15</v>
      </c>
      <c r="D10" s="111" t="s">
        <v>43</v>
      </c>
      <c r="E10" s="111" t="s">
        <v>152</v>
      </c>
      <c r="F10" s="148" t="s">
        <v>153</v>
      </c>
      <c r="G10" s="204"/>
      <c r="H10" s="149" t="s">
        <v>44</v>
      </c>
      <c r="I10" s="226" t="s">
        <v>154</v>
      </c>
      <c r="J10" s="230"/>
      <c r="K10" s="130">
        <v>5</v>
      </c>
      <c r="L10" s="131">
        <v>2.2999999999999998</v>
      </c>
      <c r="M10" s="229">
        <v>1.5</v>
      </c>
      <c r="N10" s="112"/>
      <c r="O10" s="113"/>
      <c r="P10" s="113">
        <v>2.5</v>
      </c>
      <c r="Q10" s="114">
        <f t="shared" si="1"/>
        <v>672.5</v>
      </c>
    </row>
    <row r="11" spans="1:17" ht="198" customHeight="1" x14ac:dyDescent="0.4">
      <c r="A11" s="107"/>
      <c r="B11" s="115">
        <v>46182</v>
      </c>
      <c r="C11" s="116" t="s">
        <v>16</v>
      </c>
      <c r="D11" s="211" t="s">
        <v>48</v>
      </c>
      <c r="E11" s="203" t="s">
        <v>165</v>
      </c>
      <c r="F11" s="151" t="s">
        <v>166</v>
      </c>
      <c r="G11" s="154"/>
      <c r="H11" s="208" t="s">
        <v>44</v>
      </c>
      <c r="I11" s="210" t="s">
        <v>146</v>
      </c>
      <c r="J11" s="180" t="s">
        <v>103</v>
      </c>
      <c r="K11" s="117">
        <v>5</v>
      </c>
      <c r="L11" s="121">
        <v>2.2999999999999998</v>
      </c>
      <c r="M11" s="121">
        <v>1.8</v>
      </c>
      <c r="N11" s="119">
        <v>1</v>
      </c>
      <c r="O11" s="118"/>
      <c r="P11" s="118">
        <v>2.5</v>
      </c>
      <c r="Q11" s="120">
        <f t="shared" si="1"/>
        <v>740</v>
      </c>
    </row>
    <row r="12" spans="1:17" ht="180" customHeight="1" x14ac:dyDescent="0.4">
      <c r="A12" s="107"/>
      <c r="B12" s="115">
        <v>46183</v>
      </c>
      <c r="C12" s="116" t="s">
        <v>17</v>
      </c>
      <c r="D12" s="263" t="s">
        <v>158</v>
      </c>
      <c r="E12" s="263"/>
      <c r="F12" s="273" t="s">
        <v>159</v>
      </c>
      <c r="G12" s="273"/>
      <c r="H12" s="273"/>
      <c r="I12" s="153" t="s">
        <v>160</v>
      </c>
      <c r="J12" s="180" t="s">
        <v>255</v>
      </c>
      <c r="K12" s="117">
        <v>5</v>
      </c>
      <c r="L12" s="121">
        <v>2.2000000000000002</v>
      </c>
      <c r="M12" s="121">
        <v>1.3</v>
      </c>
      <c r="N12" s="119"/>
      <c r="O12" s="118"/>
      <c r="P12" s="118">
        <v>2.5</v>
      </c>
      <c r="Q12" s="120">
        <f t="shared" si="1"/>
        <v>660</v>
      </c>
    </row>
    <row r="13" spans="1:17" ht="192" customHeight="1" x14ac:dyDescent="0.4">
      <c r="A13" s="107"/>
      <c r="B13" s="115">
        <v>46184</v>
      </c>
      <c r="C13" s="116" t="s">
        <v>18</v>
      </c>
      <c r="D13" s="212" t="s">
        <v>45</v>
      </c>
      <c r="E13" s="207" t="s">
        <v>138</v>
      </c>
      <c r="F13" s="181" t="s">
        <v>142</v>
      </c>
      <c r="G13" s="196"/>
      <c r="H13" s="208" t="s">
        <v>44</v>
      </c>
      <c r="I13" s="205" t="s">
        <v>143</v>
      </c>
      <c r="J13" s="109" t="s">
        <v>104</v>
      </c>
      <c r="K13" s="117">
        <v>5</v>
      </c>
      <c r="L13" s="121">
        <v>2.4</v>
      </c>
      <c r="M13" s="192">
        <v>1.4</v>
      </c>
      <c r="N13" s="119">
        <v>1</v>
      </c>
      <c r="O13" s="118"/>
      <c r="P13" s="118">
        <v>2.5</v>
      </c>
      <c r="Q13" s="120">
        <f t="shared" si="1"/>
        <v>737.5</v>
      </c>
    </row>
    <row r="14" spans="1:17" ht="180" customHeight="1" thickBot="1" x14ac:dyDescent="0.45">
      <c r="A14" s="107"/>
      <c r="B14" s="221">
        <v>46185</v>
      </c>
      <c r="C14" s="155" t="s">
        <v>19</v>
      </c>
      <c r="D14" s="193" t="s">
        <v>164</v>
      </c>
      <c r="E14" s="193" t="s">
        <v>155</v>
      </c>
      <c r="F14" s="228" t="s">
        <v>156</v>
      </c>
      <c r="G14" s="213"/>
      <c r="H14" s="152" t="s">
        <v>250</v>
      </c>
      <c r="I14" s="210" t="s">
        <v>157</v>
      </c>
      <c r="J14" s="233"/>
      <c r="K14" s="161">
        <v>5</v>
      </c>
      <c r="L14" s="162">
        <v>2.6</v>
      </c>
      <c r="M14" s="222">
        <v>2</v>
      </c>
      <c r="N14" s="163"/>
      <c r="O14" s="164"/>
      <c r="P14" s="164">
        <v>2.5</v>
      </c>
      <c r="Q14" s="195">
        <f t="shared" si="1"/>
        <v>707.5</v>
      </c>
    </row>
    <row r="15" spans="1:17" ht="180" customHeight="1" x14ac:dyDescent="0.4">
      <c r="A15" s="107"/>
      <c r="B15" s="110">
        <v>46188</v>
      </c>
      <c r="C15" s="129" t="s">
        <v>15</v>
      </c>
      <c r="D15" s="111" t="s">
        <v>43</v>
      </c>
      <c r="E15" s="234" t="s">
        <v>196</v>
      </c>
      <c r="F15" s="148" t="s">
        <v>168</v>
      </c>
      <c r="G15" s="204"/>
      <c r="H15" s="149" t="s">
        <v>44</v>
      </c>
      <c r="I15" s="226" t="s">
        <v>169</v>
      </c>
      <c r="J15" s="224"/>
      <c r="K15" s="130">
        <v>5</v>
      </c>
      <c r="L15" s="131">
        <v>2.7</v>
      </c>
      <c r="M15" s="131">
        <v>1.8</v>
      </c>
      <c r="N15" s="112"/>
      <c r="O15" s="113"/>
      <c r="P15" s="113">
        <v>2.5</v>
      </c>
      <c r="Q15" s="114">
        <f t="shared" si="1"/>
        <v>710</v>
      </c>
    </row>
    <row r="16" spans="1:17" ht="180" customHeight="1" x14ac:dyDescent="0.4">
      <c r="A16" s="107"/>
      <c r="B16" s="115">
        <v>46189</v>
      </c>
      <c r="C16" s="116" t="s">
        <v>16</v>
      </c>
      <c r="D16" s="211" t="s">
        <v>48</v>
      </c>
      <c r="E16" s="214" t="s">
        <v>194</v>
      </c>
      <c r="F16" s="151" t="s">
        <v>170</v>
      </c>
      <c r="G16" s="154"/>
      <c r="H16" s="152" t="s">
        <v>44</v>
      </c>
      <c r="I16" s="187" t="s">
        <v>95</v>
      </c>
      <c r="J16" s="220" t="s">
        <v>195</v>
      </c>
      <c r="K16" s="117">
        <v>5</v>
      </c>
      <c r="L16" s="121">
        <v>2.6</v>
      </c>
      <c r="M16" s="121">
        <v>1.5</v>
      </c>
      <c r="N16" s="119">
        <v>1</v>
      </c>
      <c r="O16" s="118"/>
      <c r="P16" s="118">
        <v>2.5</v>
      </c>
      <c r="Q16" s="120">
        <f t="shared" si="1"/>
        <v>755</v>
      </c>
    </row>
    <row r="17" spans="1:17" ht="180" customHeight="1" x14ac:dyDescent="0.4">
      <c r="A17" s="107"/>
      <c r="B17" s="232">
        <v>46190</v>
      </c>
      <c r="C17" s="116" t="s">
        <v>17</v>
      </c>
      <c r="D17" s="263" t="s">
        <v>192</v>
      </c>
      <c r="E17" s="274"/>
      <c r="F17" s="272" t="s">
        <v>224</v>
      </c>
      <c r="G17" s="272"/>
      <c r="H17" s="272"/>
      <c r="I17" s="225" t="s">
        <v>193</v>
      </c>
      <c r="J17" s="180"/>
      <c r="K17" s="117">
        <v>5</v>
      </c>
      <c r="L17" s="121">
        <v>2.2000000000000002</v>
      </c>
      <c r="M17" s="121">
        <v>1.4</v>
      </c>
      <c r="N17" s="119"/>
      <c r="O17" s="118"/>
      <c r="P17" s="118">
        <v>2.5</v>
      </c>
      <c r="Q17" s="120">
        <f t="shared" si="1"/>
        <v>662.5</v>
      </c>
    </row>
    <row r="18" spans="1:17" ht="180" customHeight="1" x14ac:dyDescent="0.4">
      <c r="A18" s="107"/>
      <c r="B18" s="115">
        <v>46191</v>
      </c>
      <c r="C18" s="116" t="s">
        <v>18</v>
      </c>
      <c r="D18" s="215" t="s">
        <v>46</v>
      </c>
      <c r="E18" s="203" t="s">
        <v>171</v>
      </c>
      <c r="F18" s="151" t="s">
        <v>172</v>
      </c>
      <c r="G18" s="151"/>
      <c r="H18" s="152" t="s">
        <v>44</v>
      </c>
      <c r="I18" s="216" t="s">
        <v>173</v>
      </c>
      <c r="J18" s="109" t="s">
        <v>103</v>
      </c>
      <c r="K18" s="117">
        <v>5</v>
      </c>
      <c r="L18" s="121">
        <v>2.2999999999999998</v>
      </c>
      <c r="M18" s="121">
        <v>1.7</v>
      </c>
      <c r="N18" s="119">
        <v>1</v>
      </c>
      <c r="O18" s="118"/>
      <c r="P18" s="118">
        <v>2.5</v>
      </c>
      <c r="Q18" s="120">
        <f>K18*70+L18*75+M18*25+N18*60+O18*120+P18*45</f>
        <v>737.5</v>
      </c>
    </row>
    <row r="19" spans="1:17" ht="180" customHeight="1" thickBot="1" x14ac:dyDescent="0.45">
      <c r="A19" s="107"/>
      <c r="B19" s="122">
        <v>46192</v>
      </c>
      <c r="C19" s="123" t="s">
        <v>19</v>
      </c>
      <c r="D19" s="268" t="s">
        <v>191</v>
      </c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70"/>
    </row>
    <row r="20" spans="1:17" ht="180" customHeight="1" x14ac:dyDescent="0.4">
      <c r="A20" s="107"/>
      <c r="B20" s="110">
        <v>46195</v>
      </c>
      <c r="C20" s="129" t="s">
        <v>15</v>
      </c>
      <c r="D20" s="111" t="s">
        <v>43</v>
      </c>
      <c r="E20" s="193" t="s">
        <v>181</v>
      </c>
      <c r="F20" s="228" t="s">
        <v>182</v>
      </c>
      <c r="G20" s="204"/>
      <c r="H20" s="149" t="s">
        <v>44</v>
      </c>
      <c r="I20" s="226" t="s">
        <v>174</v>
      </c>
      <c r="J20" s="230"/>
      <c r="K20" s="130">
        <v>5</v>
      </c>
      <c r="L20" s="131">
        <v>2.1</v>
      </c>
      <c r="M20" s="131">
        <v>2</v>
      </c>
      <c r="N20" s="112"/>
      <c r="O20" s="113"/>
      <c r="P20" s="113">
        <v>2.5</v>
      </c>
      <c r="Q20" s="114">
        <f t="shared" ref="Q20:Q22" si="3">K20*70+L20*75+M20*25+N20*60+O20*120+P20*45</f>
        <v>670</v>
      </c>
    </row>
    <row r="21" spans="1:17" ht="174" customHeight="1" x14ac:dyDescent="0.4">
      <c r="A21" s="107"/>
      <c r="B21" s="115">
        <v>46196</v>
      </c>
      <c r="C21" s="116" t="s">
        <v>16</v>
      </c>
      <c r="D21" s="211" t="s">
        <v>48</v>
      </c>
      <c r="E21" s="203" t="s">
        <v>175</v>
      </c>
      <c r="F21" s="151" t="s">
        <v>176</v>
      </c>
      <c r="G21" s="154"/>
      <c r="H21" s="152" t="s">
        <v>44</v>
      </c>
      <c r="I21" s="187" t="s">
        <v>177</v>
      </c>
      <c r="J21" s="180" t="s">
        <v>103</v>
      </c>
      <c r="K21" s="117">
        <v>5</v>
      </c>
      <c r="L21" s="121">
        <v>2.6</v>
      </c>
      <c r="M21" s="121">
        <v>1.7</v>
      </c>
      <c r="N21" s="119">
        <v>1</v>
      </c>
      <c r="O21" s="118"/>
      <c r="P21" s="118">
        <v>2.5</v>
      </c>
      <c r="Q21" s="120">
        <f t="shared" si="3"/>
        <v>760</v>
      </c>
    </row>
    <row r="22" spans="1:17" ht="180" customHeight="1" x14ac:dyDescent="0.4">
      <c r="A22" s="107"/>
      <c r="B22" s="115">
        <v>46197</v>
      </c>
      <c r="C22" s="116" t="s">
        <v>17</v>
      </c>
      <c r="D22" s="263" t="s">
        <v>178</v>
      </c>
      <c r="E22" s="264"/>
      <c r="F22" s="265" t="s">
        <v>179</v>
      </c>
      <c r="G22" s="266"/>
      <c r="H22" s="267"/>
      <c r="I22" s="210" t="s">
        <v>180</v>
      </c>
      <c r="J22" s="180"/>
      <c r="K22" s="117">
        <v>5</v>
      </c>
      <c r="L22" s="121">
        <v>2.2000000000000002</v>
      </c>
      <c r="M22" s="121">
        <v>1.4</v>
      </c>
      <c r="N22" s="119"/>
      <c r="O22" s="118"/>
      <c r="P22" s="118">
        <v>2.5</v>
      </c>
      <c r="Q22" s="120">
        <f t="shared" si="3"/>
        <v>662.5</v>
      </c>
    </row>
    <row r="23" spans="1:17" ht="180" customHeight="1" x14ac:dyDescent="0.4">
      <c r="A23" s="107"/>
      <c r="B23" s="115">
        <v>46198</v>
      </c>
      <c r="C23" s="116" t="s">
        <v>18</v>
      </c>
      <c r="D23" s="211" t="s">
        <v>88</v>
      </c>
      <c r="E23" s="151" t="s">
        <v>187</v>
      </c>
      <c r="F23" s="151" t="s">
        <v>253</v>
      </c>
      <c r="G23" s="151"/>
      <c r="H23" s="208" t="s">
        <v>44</v>
      </c>
      <c r="I23" s="187" t="s">
        <v>186</v>
      </c>
      <c r="J23" s="109" t="s">
        <v>104</v>
      </c>
      <c r="K23" s="117">
        <v>5</v>
      </c>
      <c r="L23" s="121">
        <v>2.1</v>
      </c>
      <c r="M23" s="121">
        <v>1.6</v>
      </c>
      <c r="N23" s="119">
        <v>1</v>
      </c>
      <c r="O23" s="118"/>
      <c r="P23" s="118">
        <v>2.5</v>
      </c>
      <c r="Q23" s="120">
        <f t="shared" ref="Q23" si="4">K23*70+L23*75+M23*25+N23*60+O23*120+P23*45</f>
        <v>720</v>
      </c>
    </row>
    <row r="24" spans="1:17" ht="180" customHeight="1" thickBot="1" x14ac:dyDescent="0.45">
      <c r="A24" s="107"/>
      <c r="B24" s="221">
        <v>46199</v>
      </c>
      <c r="C24" s="155" t="s">
        <v>19</v>
      </c>
      <c r="D24" s="248" t="s">
        <v>183</v>
      </c>
      <c r="E24" s="191" t="s">
        <v>150</v>
      </c>
      <c r="F24" s="228" t="s">
        <v>245</v>
      </c>
      <c r="G24" s="228"/>
      <c r="H24" s="152" t="s">
        <v>250</v>
      </c>
      <c r="I24" s="223" t="s">
        <v>112</v>
      </c>
      <c r="J24" s="233"/>
      <c r="K24" s="161">
        <v>5</v>
      </c>
      <c r="L24" s="162">
        <v>2.7</v>
      </c>
      <c r="M24" s="162">
        <v>1.8</v>
      </c>
      <c r="N24" s="163"/>
      <c r="O24" s="164"/>
      <c r="P24" s="164">
        <v>2.5</v>
      </c>
      <c r="Q24" s="195">
        <f>K24*70+L24*75+M24*25+N24*60+O24*120+P24*45</f>
        <v>710</v>
      </c>
    </row>
    <row r="25" spans="1:17" ht="180" customHeight="1" x14ac:dyDescent="0.4">
      <c r="A25" s="107"/>
      <c r="B25" s="110">
        <v>46202</v>
      </c>
      <c r="C25" s="129" t="s">
        <v>15</v>
      </c>
      <c r="D25" s="111" t="s">
        <v>43</v>
      </c>
      <c r="E25" s="190" t="s">
        <v>72</v>
      </c>
      <c r="F25" s="148" t="s">
        <v>185</v>
      </c>
      <c r="G25" s="148"/>
      <c r="H25" s="149" t="s">
        <v>44</v>
      </c>
      <c r="I25" s="184" t="s">
        <v>188</v>
      </c>
      <c r="J25" s="224"/>
      <c r="K25" s="227">
        <v>5</v>
      </c>
      <c r="L25" s="131">
        <v>2.1</v>
      </c>
      <c r="M25" s="131">
        <v>2.1</v>
      </c>
      <c r="N25" s="112"/>
      <c r="O25" s="113"/>
      <c r="P25" s="113">
        <v>2.5</v>
      </c>
      <c r="Q25" s="114">
        <f>K25*70+L25*75+M25*25+N25*60+O25*120+P25*45</f>
        <v>672.5</v>
      </c>
    </row>
    <row r="26" spans="1:17" ht="180" customHeight="1" thickBot="1" x14ac:dyDescent="0.45">
      <c r="A26" s="107"/>
      <c r="B26" s="122">
        <v>46203</v>
      </c>
      <c r="C26" s="123" t="s">
        <v>16</v>
      </c>
      <c r="D26" s="217" t="s">
        <v>96</v>
      </c>
      <c r="E26" s="189" t="s">
        <v>184</v>
      </c>
      <c r="F26" s="186" t="s">
        <v>189</v>
      </c>
      <c r="G26" s="186"/>
      <c r="H26" s="218" t="s">
        <v>44</v>
      </c>
      <c r="I26" s="219" t="s">
        <v>190</v>
      </c>
      <c r="J26" s="182" t="s">
        <v>195</v>
      </c>
      <c r="K26" s="124">
        <v>5</v>
      </c>
      <c r="L26" s="125">
        <v>2</v>
      </c>
      <c r="M26" s="125">
        <v>1.7</v>
      </c>
      <c r="N26" s="126">
        <v>1</v>
      </c>
      <c r="O26" s="127"/>
      <c r="P26" s="127">
        <v>2.5</v>
      </c>
      <c r="Q26" s="128">
        <f>K26*70+L26*75+M26*25+N26*60+O26*120+P26*45</f>
        <v>715</v>
      </c>
    </row>
    <row r="27" spans="1:17" ht="408" customHeight="1" thickBot="1" x14ac:dyDescent="0.45">
      <c r="A27" s="107"/>
      <c r="B27" s="253" t="s">
        <v>20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5"/>
    </row>
    <row r="28" spans="1:17" ht="78" customHeight="1" x14ac:dyDescent="0.4">
      <c r="A28" s="107"/>
    </row>
    <row r="29" spans="1:17" ht="174" customHeight="1" x14ac:dyDescent="0.4">
      <c r="A29" s="107"/>
    </row>
    <row r="30" spans="1:17" ht="162" customHeight="1" x14ac:dyDescent="0.4">
      <c r="A30" s="107"/>
    </row>
    <row r="31" spans="1:17" ht="180" customHeight="1" x14ac:dyDescent="0.4">
      <c r="A31" s="107"/>
      <c r="C31" s="108"/>
    </row>
    <row r="32" spans="1:17" ht="6" customHeight="1" x14ac:dyDescent="0.4">
      <c r="A32" s="107"/>
    </row>
    <row r="33" spans="1:17" ht="180" customHeight="1" x14ac:dyDescent="0.4">
      <c r="A33" s="107"/>
    </row>
    <row r="34" spans="1:17" ht="180" customHeight="1" x14ac:dyDescent="0.4">
      <c r="A34" s="107"/>
    </row>
    <row r="35" spans="1:17" ht="180" customHeight="1" x14ac:dyDescent="0.4">
      <c r="A35" s="107"/>
    </row>
    <row r="36" spans="1:17" ht="180" customHeight="1" x14ac:dyDescent="0.4">
      <c r="A36" s="107"/>
    </row>
    <row r="37" spans="1:17" ht="180" customHeight="1" x14ac:dyDescent="0.4">
      <c r="A37" s="107"/>
    </row>
    <row r="38" spans="1:17" ht="180" customHeight="1" x14ac:dyDescent="0.4">
      <c r="A38" s="107"/>
    </row>
    <row r="39" spans="1:17" ht="180" customHeight="1" x14ac:dyDescent="0.4">
      <c r="A39" s="107"/>
    </row>
    <row r="40" spans="1:17" ht="180" customHeight="1" x14ac:dyDescent="0.4">
      <c r="A40" s="107"/>
    </row>
    <row r="41" spans="1:17" ht="180" customHeight="1" x14ac:dyDescent="0.4">
      <c r="A41" s="107"/>
    </row>
    <row r="42" spans="1:17" ht="180" customHeight="1" x14ac:dyDescent="0.4">
      <c r="A42" s="107"/>
    </row>
    <row r="43" spans="1:17" ht="157.5" customHeight="1" x14ac:dyDescent="0.4">
      <c r="A43" s="107"/>
    </row>
    <row r="45" spans="1:17" s="103" customFormat="1" x14ac:dyDescent="0.4">
      <c r="A45" s="102"/>
      <c r="B45" s="104"/>
      <c r="C45" s="104"/>
      <c r="D45" s="104"/>
      <c r="E45" s="104"/>
      <c r="F45" s="104"/>
      <c r="G45" s="104"/>
      <c r="H45" s="104"/>
      <c r="I45" s="104"/>
      <c r="J45" s="104"/>
      <c r="Q45" s="105"/>
    </row>
    <row r="46" spans="1:17" s="103" customFormat="1" x14ac:dyDescent="0.4">
      <c r="A46" s="102"/>
      <c r="B46" s="104"/>
      <c r="C46" s="104"/>
      <c r="D46" s="104"/>
      <c r="E46" s="104"/>
      <c r="F46" s="104"/>
      <c r="G46" s="104"/>
      <c r="H46" s="104"/>
      <c r="I46" s="104"/>
      <c r="J46" s="104"/>
      <c r="Q46" s="105"/>
    </row>
    <row r="47" spans="1:17" s="103" customFormat="1" x14ac:dyDescent="0.4">
      <c r="A47" s="102"/>
      <c r="B47" s="104"/>
      <c r="C47" s="104"/>
      <c r="D47" s="104"/>
      <c r="E47" s="104"/>
      <c r="F47" s="104"/>
      <c r="G47" s="104"/>
      <c r="H47" s="104"/>
      <c r="I47" s="104"/>
      <c r="J47" s="104"/>
      <c r="Q47" s="105"/>
    </row>
    <row r="48" spans="1:17" s="103" customFormat="1" x14ac:dyDescent="0.4">
      <c r="A48" s="102"/>
      <c r="B48" s="104"/>
      <c r="C48" s="104"/>
      <c r="D48" s="104"/>
      <c r="E48" s="104"/>
      <c r="F48" s="104"/>
      <c r="G48" s="104"/>
      <c r="H48" s="104"/>
      <c r="I48" s="104"/>
      <c r="J48" s="104"/>
      <c r="Q48" s="105"/>
    </row>
    <row r="49" spans="1:17" s="103" customFormat="1" x14ac:dyDescent="0.4">
      <c r="A49" s="102"/>
      <c r="B49" s="104"/>
      <c r="C49" s="104"/>
      <c r="D49" s="104"/>
      <c r="E49" s="104"/>
      <c r="F49" s="104"/>
      <c r="G49" s="104"/>
      <c r="H49" s="104"/>
      <c r="I49" s="104"/>
      <c r="J49" s="104"/>
      <c r="Q49" s="105"/>
    </row>
    <row r="50" spans="1:17" s="103" customFormat="1" x14ac:dyDescent="0.4">
      <c r="A50" s="102"/>
      <c r="B50" s="104"/>
      <c r="C50" s="104"/>
      <c r="D50" s="104"/>
      <c r="E50" s="104"/>
      <c r="F50" s="104"/>
      <c r="G50" s="104"/>
      <c r="H50" s="104"/>
      <c r="I50" s="104"/>
      <c r="J50" s="104"/>
      <c r="Q50" s="105"/>
    </row>
    <row r="51" spans="1:17" s="103" customFormat="1" x14ac:dyDescent="0.4">
      <c r="A51" s="102"/>
      <c r="B51" s="104"/>
      <c r="C51" s="104"/>
      <c r="D51" s="104"/>
      <c r="E51" s="104"/>
      <c r="F51" s="104"/>
      <c r="G51" s="104"/>
      <c r="H51" s="104"/>
      <c r="I51" s="104"/>
      <c r="J51" s="104"/>
      <c r="Q51" s="105"/>
    </row>
    <row r="52" spans="1:17" s="103" customFormat="1" x14ac:dyDescent="0.4">
      <c r="A52" s="102"/>
      <c r="B52" s="104"/>
      <c r="C52" s="104"/>
      <c r="D52" s="104"/>
      <c r="E52" s="104"/>
      <c r="F52" s="104"/>
      <c r="G52" s="104"/>
      <c r="H52" s="104"/>
      <c r="I52" s="104"/>
      <c r="J52" s="104"/>
      <c r="Q52" s="105"/>
    </row>
    <row r="53" spans="1:17" s="103" customFormat="1" x14ac:dyDescent="0.4">
      <c r="A53" s="102"/>
      <c r="B53" s="104"/>
      <c r="C53" s="104"/>
      <c r="D53" s="104"/>
      <c r="E53" s="104"/>
      <c r="F53" s="104"/>
      <c r="G53" s="104"/>
      <c r="H53" s="104"/>
      <c r="I53" s="104"/>
      <c r="J53" s="104"/>
      <c r="Q53" s="105"/>
    </row>
    <row r="54" spans="1:17" s="103" customFormat="1" x14ac:dyDescent="0.4">
      <c r="A54" s="102"/>
      <c r="B54" s="104"/>
      <c r="C54" s="104"/>
      <c r="D54" s="104"/>
      <c r="E54" s="104"/>
      <c r="F54" s="104"/>
      <c r="G54" s="104"/>
      <c r="H54" s="104"/>
      <c r="I54" s="104"/>
      <c r="J54" s="104"/>
      <c r="Q54" s="105"/>
    </row>
    <row r="55" spans="1:17" s="103" customFormat="1" x14ac:dyDescent="0.4">
      <c r="A55" s="102"/>
      <c r="B55" s="104"/>
      <c r="C55" s="104"/>
      <c r="D55" s="104"/>
      <c r="E55" s="104"/>
      <c r="F55" s="104"/>
      <c r="G55" s="104"/>
      <c r="H55" s="104"/>
      <c r="I55" s="104"/>
      <c r="J55" s="104"/>
      <c r="Q55" s="105"/>
    </row>
    <row r="56" spans="1:17" s="103" customFormat="1" x14ac:dyDescent="0.4">
      <c r="A56" s="102"/>
      <c r="B56" s="104"/>
      <c r="C56" s="104"/>
      <c r="D56" s="104"/>
      <c r="E56" s="104"/>
      <c r="F56" s="104"/>
      <c r="G56" s="104"/>
      <c r="H56" s="104"/>
      <c r="I56" s="104"/>
      <c r="J56" s="104"/>
      <c r="Q56" s="105"/>
    </row>
    <row r="57" spans="1:17" s="103" customFormat="1" x14ac:dyDescent="0.4">
      <c r="A57" s="102"/>
      <c r="B57" s="104"/>
      <c r="C57" s="104"/>
      <c r="D57" s="104"/>
      <c r="E57" s="104"/>
      <c r="F57" s="104"/>
      <c r="G57" s="104"/>
      <c r="H57" s="104"/>
      <c r="I57" s="104"/>
      <c r="J57" s="104"/>
      <c r="Q57" s="105"/>
    </row>
    <row r="58" spans="1:17" s="103" customFormat="1" x14ac:dyDescent="0.4">
      <c r="A58" s="102"/>
      <c r="B58" s="104"/>
      <c r="C58" s="104"/>
      <c r="D58" s="104"/>
      <c r="E58" s="104"/>
      <c r="F58" s="104"/>
      <c r="G58" s="104"/>
      <c r="H58" s="104"/>
      <c r="I58" s="104"/>
      <c r="J58" s="104"/>
      <c r="Q58" s="105"/>
    </row>
    <row r="59" spans="1:17" s="103" customFormat="1" x14ac:dyDescent="0.4">
      <c r="A59" s="102"/>
      <c r="B59" s="104"/>
      <c r="C59" s="104"/>
      <c r="D59" s="104"/>
      <c r="E59" s="104"/>
      <c r="F59" s="104"/>
      <c r="G59" s="104"/>
      <c r="H59" s="104"/>
      <c r="I59" s="104"/>
      <c r="J59" s="104"/>
      <c r="Q59" s="105"/>
    </row>
  </sheetData>
  <mergeCells count="27">
    <mergeCell ref="B1:Q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B27:Q27"/>
    <mergeCell ref="M3:M4"/>
    <mergeCell ref="N3:N4"/>
    <mergeCell ref="O3:O4"/>
    <mergeCell ref="P3:P4"/>
    <mergeCell ref="Q3:Q4"/>
    <mergeCell ref="D7:E7"/>
    <mergeCell ref="D22:E22"/>
    <mergeCell ref="F22:H22"/>
    <mergeCell ref="D19:Q19"/>
    <mergeCell ref="F7:H7"/>
    <mergeCell ref="D12:E12"/>
    <mergeCell ref="F12:H12"/>
    <mergeCell ref="D17:E17"/>
    <mergeCell ref="F17:H17"/>
  </mergeCells>
  <phoneticPr fontId="32" type="noConversion"/>
  <pageMargins left="0.70763888888888904" right="0.70763888888888904" top="0.196527777777778" bottom="0.196527777777778" header="0.15625" footer="0.15625"/>
  <pageSetup paperSize="9" scale="10" orientation="landscape" horizontalDpi="4294967293" r:id="rId1"/>
  <headerFooter alignWithMargins="0"/>
  <rowBreaks count="1" manualBreakCount="1">
    <brk id="3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2"/>
  <sheetViews>
    <sheetView view="pageBreakPreview" zoomScale="80" zoomScaleNormal="100" zoomScaleSheetLayoutView="80" workbookViewId="0">
      <selection activeCell="F15" sqref="F15"/>
    </sheetView>
  </sheetViews>
  <sheetFormatPr defaultColWidth="8.7265625" defaultRowHeight="17" x14ac:dyDescent="0.4"/>
  <cols>
    <col min="1" max="1" width="4.08984375" style="6" customWidth="1"/>
    <col min="2" max="2" width="6.36328125" style="7" customWidth="1"/>
    <col min="3" max="3" width="13" style="7" customWidth="1"/>
    <col min="4" max="4" width="7.08984375" style="7" customWidth="1"/>
    <col min="5" max="5" width="3.08984375" style="7" hidden="1" customWidth="1"/>
    <col min="6" max="6" width="7.08984375" style="6" customWidth="1"/>
    <col min="7" max="7" width="6.36328125" style="7" customWidth="1"/>
    <col min="8" max="8" width="15.6328125" style="6" customWidth="1"/>
    <col min="9" max="9" width="7.08984375" style="6" customWidth="1"/>
    <col min="10" max="10" width="4.36328125" style="6" hidden="1" customWidth="1"/>
    <col min="11" max="11" width="5.7265625" style="6" customWidth="1"/>
    <col min="12" max="12" width="5.7265625" style="7" customWidth="1"/>
    <col min="13" max="13" width="15.08984375" style="6" customWidth="1"/>
    <col min="14" max="14" width="8.08984375" style="6" customWidth="1"/>
    <col min="15" max="15" width="5.453125" style="6" hidden="1" customWidth="1"/>
    <col min="16" max="17" width="6.6328125" style="6" customWidth="1"/>
    <col min="18" max="18" width="15" style="6" customWidth="1"/>
    <col min="19" max="19" width="7.6328125" style="6" customWidth="1"/>
    <col min="20" max="20" width="2.7265625" style="6" hidden="1" customWidth="1"/>
    <col min="21" max="21" width="7" style="6" customWidth="1"/>
    <col min="22" max="22" width="7.08984375" style="6" customWidth="1"/>
    <col min="23" max="23" width="15.36328125" style="6" customWidth="1"/>
    <col min="24" max="24" width="7.7265625" style="6" customWidth="1"/>
    <col min="25" max="25" width="4.08984375" style="6" hidden="1" customWidth="1"/>
    <col min="26" max="27" width="7.08984375" style="6" customWidth="1"/>
    <col min="28" max="16384" width="8.7265625" style="6"/>
  </cols>
  <sheetData>
    <row r="1" spans="1:32" ht="21.5" x14ac:dyDescent="0.4">
      <c r="A1" s="343" t="s">
        <v>201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8"/>
      <c r="R1" s="8"/>
      <c r="S1" s="56" t="s">
        <v>21</v>
      </c>
      <c r="T1" s="56"/>
      <c r="U1" s="56"/>
      <c r="V1" s="56"/>
      <c r="W1" s="56"/>
      <c r="X1" s="56"/>
      <c r="Y1" s="56"/>
      <c r="Z1" s="56"/>
    </row>
    <row r="2" spans="1:32" s="1" customFormat="1" ht="18" x14ac:dyDescent="0.4">
      <c r="A2" s="344" t="s">
        <v>22</v>
      </c>
      <c r="B2" s="345"/>
      <c r="C2" s="345"/>
      <c r="D2" s="345"/>
      <c r="E2" s="345"/>
      <c r="F2" s="345"/>
      <c r="G2" s="345"/>
      <c r="H2" s="1">
        <v>370</v>
      </c>
      <c r="L2" s="4"/>
      <c r="S2" s="346" t="s">
        <v>23</v>
      </c>
      <c r="T2" s="346"/>
      <c r="U2" s="346"/>
      <c r="V2" s="346"/>
      <c r="W2" s="346"/>
      <c r="X2" s="57"/>
      <c r="Y2" s="57"/>
      <c r="Z2" s="57"/>
      <c r="AA2" s="56"/>
      <c r="AB2" s="70"/>
      <c r="AC2" s="70"/>
      <c r="AD2" s="70"/>
      <c r="AE2" s="70"/>
      <c r="AF2" s="70"/>
    </row>
    <row r="3" spans="1:32" s="3" customFormat="1" ht="13.5" x14ac:dyDescent="0.4">
      <c r="A3" s="80" t="s">
        <v>64</v>
      </c>
      <c r="B3" s="347">
        <v>46174</v>
      </c>
      <c r="C3" s="348"/>
      <c r="D3" s="348"/>
      <c r="E3" s="348"/>
      <c r="F3" s="348"/>
      <c r="G3" s="349">
        <v>46175</v>
      </c>
      <c r="H3" s="350"/>
      <c r="I3" s="350"/>
      <c r="J3" s="350"/>
      <c r="K3" s="351"/>
      <c r="L3" s="352">
        <v>46176</v>
      </c>
      <c r="M3" s="350"/>
      <c r="N3" s="350"/>
      <c r="O3" s="350"/>
      <c r="P3" s="351"/>
      <c r="Q3" s="352">
        <v>46177</v>
      </c>
      <c r="R3" s="350"/>
      <c r="S3" s="350"/>
      <c r="T3" s="350"/>
      <c r="U3" s="351"/>
      <c r="V3" s="352">
        <v>46178</v>
      </c>
      <c r="W3" s="350"/>
      <c r="X3" s="350"/>
      <c r="Y3" s="350"/>
      <c r="Z3" s="351"/>
    </row>
    <row r="4" spans="1:32" s="3" customFormat="1" ht="13.5" x14ac:dyDescent="0.4">
      <c r="A4" s="28" t="s">
        <v>65</v>
      </c>
      <c r="B4" s="11" t="s">
        <v>66</v>
      </c>
      <c r="C4" s="141" t="s">
        <v>67</v>
      </c>
      <c r="D4" s="12" t="s">
        <v>68</v>
      </c>
      <c r="E4" s="12"/>
      <c r="F4" s="48" t="s">
        <v>69</v>
      </c>
      <c r="G4" s="244" t="s">
        <v>66</v>
      </c>
      <c r="H4" s="142" t="s">
        <v>67</v>
      </c>
      <c r="I4" s="42" t="s">
        <v>68</v>
      </c>
      <c r="J4" s="83"/>
      <c r="K4" s="84" t="s">
        <v>69</v>
      </c>
      <c r="L4" s="15" t="s">
        <v>66</v>
      </c>
      <c r="M4" s="141" t="s">
        <v>67</v>
      </c>
      <c r="N4" s="12" t="s">
        <v>68</v>
      </c>
      <c r="O4" s="13"/>
      <c r="P4" s="14" t="s">
        <v>69</v>
      </c>
      <c r="Q4" s="15" t="s">
        <v>66</v>
      </c>
      <c r="R4" s="141" t="s">
        <v>67</v>
      </c>
      <c r="S4" s="12" t="s">
        <v>68</v>
      </c>
      <c r="T4" s="13"/>
      <c r="U4" s="14" t="s">
        <v>69</v>
      </c>
      <c r="V4" s="15" t="s">
        <v>66</v>
      </c>
      <c r="W4" s="141" t="s">
        <v>67</v>
      </c>
      <c r="X4" s="12" t="s">
        <v>68</v>
      </c>
      <c r="Y4" s="13"/>
      <c r="Z4" s="14" t="s">
        <v>69</v>
      </c>
    </row>
    <row r="5" spans="1:32" s="3" customFormat="1" ht="13.9" customHeight="1" x14ac:dyDescent="0.4">
      <c r="A5" s="314" t="s">
        <v>70</v>
      </c>
      <c r="B5" s="326" t="s">
        <v>43</v>
      </c>
      <c r="C5" s="132" t="s">
        <v>47</v>
      </c>
      <c r="D5" s="133">
        <v>100</v>
      </c>
      <c r="E5" s="134"/>
      <c r="F5" s="241">
        <f>D5*354/1000</f>
        <v>35.4</v>
      </c>
      <c r="G5" s="293" t="s">
        <v>48</v>
      </c>
      <c r="H5" s="132" t="s">
        <v>47</v>
      </c>
      <c r="I5" s="133">
        <v>90</v>
      </c>
      <c r="J5" s="134"/>
      <c r="K5" s="135">
        <f>I5*$H$2/1000</f>
        <v>33.299999999999997</v>
      </c>
      <c r="L5" s="309" t="s">
        <v>241</v>
      </c>
      <c r="M5" s="165" t="s">
        <v>242</v>
      </c>
      <c r="N5" s="183">
        <v>185</v>
      </c>
      <c r="O5" s="171"/>
      <c r="P5" s="135">
        <f t="shared" ref="P5:P15" si="0">N5*$H$2/1000</f>
        <v>68.45</v>
      </c>
      <c r="Q5" s="304" t="s">
        <v>147</v>
      </c>
      <c r="R5" s="165" t="s">
        <v>47</v>
      </c>
      <c r="S5" s="88">
        <v>90</v>
      </c>
      <c r="T5" s="171"/>
      <c r="U5" s="158">
        <f>S5*$H$2/1000</f>
        <v>33.299999999999997</v>
      </c>
      <c r="V5" s="293" t="s">
        <v>110</v>
      </c>
      <c r="W5" s="46" t="s">
        <v>47</v>
      </c>
      <c r="X5" s="19">
        <v>90</v>
      </c>
      <c r="Y5" s="23"/>
      <c r="Z5" s="135">
        <f>X5*$H$2/1000</f>
        <v>33.299999999999997</v>
      </c>
    </row>
    <row r="6" spans="1:32" s="3" customFormat="1" ht="13.9" customHeight="1" x14ac:dyDescent="0.3">
      <c r="A6" s="315"/>
      <c r="B6" s="327"/>
      <c r="C6" s="133"/>
      <c r="D6" s="133"/>
      <c r="E6" s="134"/>
      <c r="F6" s="241">
        <f t="shared" ref="F6:F26" si="1">D6*354/1000</f>
        <v>0</v>
      </c>
      <c r="G6" s="294"/>
      <c r="H6" s="133" t="s">
        <v>49</v>
      </c>
      <c r="I6" s="133">
        <v>10</v>
      </c>
      <c r="J6" s="134"/>
      <c r="K6" s="135">
        <f t="shared" ref="K6:K8" si="2">I6*$H$2/1000</f>
        <v>3.7</v>
      </c>
      <c r="L6" s="310"/>
      <c r="M6" s="238" t="s">
        <v>62</v>
      </c>
      <c r="N6" s="87">
        <v>25</v>
      </c>
      <c r="O6" s="86"/>
      <c r="P6" s="135">
        <f>N6*350/1000</f>
        <v>8.75</v>
      </c>
      <c r="Q6" s="305"/>
      <c r="R6" s="88" t="s">
        <v>141</v>
      </c>
      <c r="S6" s="88">
        <v>10</v>
      </c>
      <c r="T6" s="171"/>
      <c r="U6" s="158">
        <f t="shared" ref="U6:U20" si="3">S6*$H$2/1000</f>
        <v>3.7</v>
      </c>
      <c r="V6" s="294"/>
      <c r="W6" s="19" t="s">
        <v>113</v>
      </c>
      <c r="X6" s="19">
        <v>10</v>
      </c>
      <c r="Y6" s="23"/>
      <c r="Z6" s="135">
        <f t="shared" ref="Z6:Z25" si="4">X6*$H$2/1000</f>
        <v>3.7</v>
      </c>
    </row>
    <row r="7" spans="1:32" s="3" customFormat="1" ht="13.9" customHeight="1" x14ac:dyDescent="0.3">
      <c r="A7" s="316" t="s">
        <v>71</v>
      </c>
      <c r="B7" s="328" t="s">
        <v>161</v>
      </c>
      <c r="C7" s="137" t="s">
        <v>56</v>
      </c>
      <c r="D7" s="137">
        <v>65</v>
      </c>
      <c r="E7" s="137">
        <f>D7/35</f>
        <v>1.8571428571428572</v>
      </c>
      <c r="F7" s="241">
        <f t="shared" si="1"/>
        <v>23.01</v>
      </c>
      <c r="G7" s="301" t="s">
        <v>144</v>
      </c>
      <c r="H7" s="174" t="s">
        <v>53</v>
      </c>
      <c r="I7" s="174">
        <v>100</v>
      </c>
      <c r="J7" s="175">
        <f>I7*0.75/40</f>
        <v>1.875</v>
      </c>
      <c r="K7" s="135">
        <f t="shared" si="2"/>
        <v>37</v>
      </c>
      <c r="L7" s="310"/>
      <c r="M7" s="238" t="s">
        <v>50</v>
      </c>
      <c r="N7" s="183">
        <v>80</v>
      </c>
      <c r="O7" s="86"/>
      <c r="P7" s="135">
        <f t="shared" ref="P7:P14" si="5">N7*350/1000</f>
        <v>28</v>
      </c>
      <c r="Q7" s="301" t="s">
        <v>148</v>
      </c>
      <c r="R7" s="174" t="s">
        <v>74</v>
      </c>
      <c r="S7" s="174">
        <v>65</v>
      </c>
      <c r="T7" s="175">
        <f>S7/35</f>
        <v>1.8571428571428572</v>
      </c>
      <c r="U7" s="158">
        <f t="shared" si="3"/>
        <v>24.05</v>
      </c>
      <c r="V7" s="295" t="s">
        <v>244</v>
      </c>
      <c r="W7" s="137" t="s">
        <v>251</v>
      </c>
      <c r="X7" s="137">
        <v>70</v>
      </c>
      <c r="Y7" s="138">
        <f>X7/35</f>
        <v>2</v>
      </c>
      <c r="Z7" s="135">
        <f t="shared" si="4"/>
        <v>25.9</v>
      </c>
    </row>
    <row r="8" spans="1:32" s="3" customFormat="1" ht="13.9" customHeight="1" x14ac:dyDescent="0.3">
      <c r="A8" s="317"/>
      <c r="B8" s="328"/>
      <c r="C8" s="137" t="s">
        <v>59</v>
      </c>
      <c r="D8" s="137">
        <v>25</v>
      </c>
      <c r="E8" s="137"/>
      <c r="F8" s="241">
        <f t="shared" si="1"/>
        <v>8.85</v>
      </c>
      <c r="G8" s="302"/>
      <c r="H8" s="87" t="s">
        <v>54</v>
      </c>
      <c r="I8" s="87">
        <v>25</v>
      </c>
      <c r="J8" s="87"/>
      <c r="K8" s="135">
        <f t="shared" si="2"/>
        <v>9.25</v>
      </c>
      <c r="L8" s="310"/>
      <c r="M8" s="238" t="s">
        <v>57</v>
      </c>
      <c r="N8" s="87">
        <v>15</v>
      </c>
      <c r="O8" s="86"/>
      <c r="P8" s="135">
        <f t="shared" si="5"/>
        <v>5.25</v>
      </c>
      <c r="Q8" s="302"/>
      <c r="R8" s="174" t="s">
        <v>55</v>
      </c>
      <c r="S8" s="174">
        <v>25</v>
      </c>
      <c r="T8" s="175"/>
      <c r="U8" s="158">
        <f t="shared" si="3"/>
        <v>9.25</v>
      </c>
      <c r="V8" s="296"/>
      <c r="W8" s="137" t="s">
        <v>252</v>
      </c>
      <c r="X8" s="137">
        <v>25</v>
      </c>
      <c r="Y8" s="138"/>
      <c r="Z8" s="135">
        <f t="shared" si="4"/>
        <v>9.25</v>
      </c>
    </row>
    <row r="9" spans="1:32" s="3" customFormat="1" ht="13.9" customHeight="1" x14ac:dyDescent="0.3">
      <c r="A9" s="317"/>
      <c r="B9" s="328"/>
      <c r="C9" s="25" t="s">
        <v>61</v>
      </c>
      <c r="D9" s="25">
        <v>25</v>
      </c>
      <c r="E9" s="25"/>
      <c r="F9" s="241">
        <f t="shared" si="1"/>
        <v>8.85</v>
      </c>
      <c r="G9" s="302"/>
      <c r="H9" s="87" t="s">
        <v>42</v>
      </c>
      <c r="I9" s="87">
        <v>0.6</v>
      </c>
      <c r="J9" s="87"/>
      <c r="K9" s="158">
        <f t="shared" ref="K9:K26" si="6">I9*$H$2/1000</f>
        <v>0.222</v>
      </c>
      <c r="L9" s="310"/>
      <c r="M9" s="238" t="s">
        <v>56</v>
      </c>
      <c r="N9" s="87">
        <v>38</v>
      </c>
      <c r="O9" s="86">
        <f>N9/35</f>
        <v>1.0857142857142856</v>
      </c>
      <c r="P9" s="135">
        <f t="shared" si="5"/>
        <v>13.3</v>
      </c>
      <c r="Q9" s="302"/>
      <c r="R9" s="87" t="s">
        <v>57</v>
      </c>
      <c r="S9" s="87">
        <v>15</v>
      </c>
      <c r="T9" s="87"/>
      <c r="U9" s="158">
        <f t="shared" si="3"/>
        <v>5.55</v>
      </c>
      <c r="V9" s="296"/>
      <c r="W9" s="25"/>
      <c r="X9" s="25"/>
      <c r="Y9" s="25"/>
      <c r="Z9" s="252"/>
    </row>
    <row r="10" spans="1:32" s="3" customFormat="1" ht="13.9" customHeight="1" x14ac:dyDescent="0.3">
      <c r="A10" s="317"/>
      <c r="B10" s="328"/>
      <c r="C10" s="25" t="s">
        <v>82</v>
      </c>
      <c r="D10" s="25">
        <v>0.6</v>
      </c>
      <c r="E10" s="25"/>
      <c r="F10" s="241">
        <f t="shared" si="1"/>
        <v>0.21240000000000001</v>
      </c>
      <c r="G10" s="302"/>
      <c r="H10" s="88" t="s">
        <v>199</v>
      </c>
      <c r="I10" s="88">
        <v>5</v>
      </c>
      <c r="J10" s="88"/>
      <c r="K10" s="158">
        <f t="shared" si="6"/>
        <v>1.85</v>
      </c>
      <c r="L10" s="310"/>
      <c r="M10" s="238" t="s">
        <v>59</v>
      </c>
      <c r="N10" s="87">
        <v>35</v>
      </c>
      <c r="O10" s="86"/>
      <c r="P10" s="135">
        <f t="shared" si="5"/>
        <v>12.25</v>
      </c>
      <c r="Q10" s="302"/>
      <c r="R10" s="87"/>
      <c r="S10" s="87"/>
      <c r="T10" s="87"/>
      <c r="U10" s="158"/>
      <c r="V10" s="296"/>
      <c r="W10" s="25"/>
      <c r="X10" s="25"/>
      <c r="Y10" s="25"/>
      <c r="Z10" s="252"/>
    </row>
    <row r="11" spans="1:32" s="3" customFormat="1" ht="13.9" customHeight="1" x14ac:dyDescent="0.3">
      <c r="A11" s="317"/>
      <c r="B11" s="328"/>
      <c r="C11" s="19"/>
      <c r="D11" s="19"/>
      <c r="E11" s="19"/>
      <c r="F11" s="241">
        <f t="shared" si="1"/>
        <v>0</v>
      </c>
      <c r="G11" s="302"/>
      <c r="H11" s="88"/>
      <c r="I11" s="88"/>
      <c r="J11" s="88"/>
      <c r="K11" s="158"/>
      <c r="L11" s="310"/>
      <c r="M11" s="238" t="s">
        <v>78</v>
      </c>
      <c r="N11" s="87">
        <v>5</v>
      </c>
      <c r="O11" s="86"/>
      <c r="P11" s="135">
        <f t="shared" si="5"/>
        <v>1.75</v>
      </c>
      <c r="Q11" s="302"/>
      <c r="R11" s="88"/>
      <c r="S11" s="88"/>
      <c r="T11" s="88"/>
      <c r="U11" s="88"/>
      <c r="V11" s="296"/>
      <c r="W11" s="19"/>
      <c r="X11" s="19"/>
      <c r="Y11" s="19"/>
      <c r="Z11" s="252"/>
    </row>
    <row r="12" spans="1:32" s="3" customFormat="1" ht="13.9" customHeight="1" x14ac:dyDescent="0.4">
      <c r="A12" s="317"/>
      <c r="B12" s="328"/>
      <c r="C12" s="19"/>
      <c r="D12" s="19"/>
      <c r="E12" s="19"/>
      <c r="F12" s="241">
        <f t="shared" si="1"/>
        <v>0</v>
      </c>
      <c r="G12" s="302"/>
      <c r="H12" s="88"/>
      <c r="I12" s="88"/>
      <c r="J12" s="171"/>
      <c r="K12" s="158"/>
      <c r="L12" s="310"/>
      <c r="M12" s="172"/>
      <c r="N12" s="172"/>
      <c r="O12" s="173"/>
      <c r="P12" s="135">
        <f t="shared" si="5"/>
        <v>0</v>
      </c>
      <c r="Q12" s="302"/>
      <c r="R12" s="88"/>
      <c r="S12" s="88"/>
      <c r="T12" s="88"/>
      <c r="U12" s="88"/>
      <c r="V12" s="296"/>
      <c r="W12" s="19"/>
      <c r="X12" s="19"/>
      <c r="Y12" s="19"/>
      <c r="Z12" s="252"/>
    </row>
    <row r="13" spans="1:32" s="3" customFormat="1" ht="13.9" customHeight="1" x14ac:dyDescent="0.4">
      <c r="A13" s="318"/>
      <c r="B13" s="328"/>
      <c r="C13" s="19"/>
      <c r="D13" s="19"/>
      <c r="E13" s="19"/>
      <c r="F13" s="241">
        <f t="shared" si="1"/>
        <v>0</v>
      </c>
      <c r="G13" s="303"/>
      <c r="H13" s="88"/>
      <c r="I13" s="88"/>
      <c r="J13" s="171"/>
      <c r="K13" s="158"/>
      <c r="L13" s="311"/>
      <c r="M13" s="172"/>
      <c r="N13" s="172"/>
      <c r="O13" s="173"/>
      <c r="P13" s="135">
        <f t="shared" si="5"/>
        <v>0</v>
      </c>
      <c r="Q13" s="303"/>
      <c r="R13" s="88"/>
      <c r="S13" s="88"/>
      <c r="T13" s="171"/>
      <c r="U13" s="158"/>
      <c r="V13" s="297"/>
      <c r="W13" s="19"/>
      <c r="X13" s="19"/>
      <c r="Y13" s="23"/>
      <c r="Z13" s="135">
        <f t="shared" si="4"/>
        <v>0</v>
      </c>
    </row>
    <row r="14" spans="1:32" s="3" customFormat="1" ht="13.9" customHeight="1" x14ac:dyDescent="0.3">
      <c r="A14" s="316" t="s">
        <v>77</v>
      </c>
      <c r="B14" s="329" t="s">
        <v>162</v>
      </c>
      <c r="C14" s="88" t="s">
        <v>91</v>
      </c>
      <c r="D14" s="88">
        <v>55</v>
      </c>
      <c r="E14" s="88"/>
      <c r="F14" s="241">
        <f t="shared" si="1"/>
        <v>19.47</v>
      </c>
      <c r="G14" s="301" t="s">
        <v>145</v>
      </c>
      <c r="H14" s="87" t="s">
        <v>76</v>
      </c>
      <c r="I14" s="87">
        <v>25</v>
      </c>
      <c r="J14" s="86"/>
      <c r="K14" s="158">
        <f t="shared" si="6"/>
        <v>9.25</v>
      </c>
      <c r="L14" s="301" t="s">
        <v>243</v>
      </c>
      <c r="M14" s="87" t="s">
        <v>58</v>
      </c>
      <c r="N14" s="87">
        <v>55</v>
      </c>
      <c r="O14" s="251">
        <f>N14/55</f>
        <v>1</v>
      </c>
      <c r="P14" s="135">
        <f t="shared" si="5"/>
        <v>19.25</v>
      </c>
      <c r="Q14" s="306" t="s">
        <v>111</v>
      </c>
      <c r="R14" s="87" t="s">
        <v>85</v>
      </c>
      <c r="S14" s="87">
        <v>20</v>
      </c>
      <c r="T14" s="86">
        <f>S14/55</f>
        <v>0.36363636363636365</v>
      </c>
      <c r="U14" s="158">
        <f>S14*$H$2/1000</f>
        <v>7.4</v>
      </c>
      <c r="V14" s="298" t="s">
        <v>151</v>
      </c>
      <c r="W14" s="174" t="s">
        <v>92</v>
      </c>
      <c r="X14" s="87">
        <v>40</v>
      </c>
      <c r="Y14" s="171"/>
      <c r="Z14" s="176">
        <f t="shared" ref="Z14:Z17" si="7">X14*$H$2/1000</f>
        <v>14.8</v>
      </c>
    </row>
    <row r="15" spans="1:32" s="3" customFormat="1" ht="13.9" customHeight="1" x14ac:dyDescent="0.3">
      <c r="A15" s="317"/>
      <c r="B15" s="329"/>
      <c r="C15" s="88" t="s">
        <v>202</v>
      </c>
      <c r="D15" s="88">
        <v>5</v>
      </c>
      <c r="E15" s="88">
        <f>D15/30</f>
        <v>0.16666666666666666</v>
      </c>
      <c r="F15" s="241">
        <f t="shared" si="1"/>
        <v>1.77</v>
      </c>
      <c r="G15" s="302"/>
      <c r="H15" s="87" t="s">
        <v>73</v>
      </c>
      <c r="I15" s="87">
        <v>25</v>
      </c>
      <c r="J15" s="86"/>
      <c r="K15" s="158">
        <f t="shared" si="6"/>
        <v>9.25</v>
      </c>
      <c r="L15" s="302"/>
      <c r="M15" s="174"/>
      <c r="N15" s="174"/>
      <c r="O15" s="175"/>
      <c r="P15" s="135">
        <f t="shared" si="0"/>
        <v>0</v>
      </c>
      <c r="Q15" s="307"/>
      <c r="R15" s="87" t="s">
        <v>54</v>
      </c>
      <c r="S15" s="87">
        <v>55</v>
      </c>
      <c r="T15" s="86"/>
      <c r="U15" s="158">
        <f t="shared" ref="U15:U17" si="8">S15*$H$2/1000</f>
        <v>20.350000000000001</v>
      </c>
      <c r="V15" s="299"/>
      <c r="W15" s="87" t="s">
        <v>100</v>
      </c>
      <c r="X15" s="87">
        <v>35</v>
      </c>
      <c r="Y15" s="171"/>
      <c r="Z15" s="176">
        <f t="shared" si="7"/>
        <v>12.95</v>
      </c>
    </row>
    <row r="16" spans="1:32" s="3" customFormat="1" ht="13.9" customHeight="1" x14ac:dyDescent="0.3">
      <c r="A16" s="317"/>
      <c r="B16" s="329"/>
      <c r="C16" s="88" t="s">
        <v>55</v>
      </c>
      <c r="D16" s="88">
        <v>5</v>
      </c>
      <c r="E16" s="88"/>
      <c r="F16" s="241">
        <f t="shared" si="1"/>
        <v>1.77</v>
      </c>
      <c r="G16" s="302"/>
      <c r="H16" s="87" t="s">
        <v>57</v>
      </c>
      <c r="I16" s="87">
        <v>25</v>
      </c>
      <c r="J16" s="86"/>
      <c r="K16" s="158">
        <f t="shared" si="6"/>
        <v>9.25</v>
      </c>
      <c r="L16" s="302"/>
      <c r="M16" s="174"/>
      <c r="N16" s="166"/>
      <c r="O16" s="159"/>
      <c r="P16" s="135"/>
      <c r="Q16" s="307"/>
      <c r="R16" s="87" t="s">
        <v>133</v>
      </c>
      <c r="S16" s="87">
        <v>20</v>
      </c>
      <c r="T16" s="86"/>
      <c r="U16" s="158">
        <f t="shared" si="8"/>
        <v>7.4</v>
      </c>
      <c r="V16" s="299"/>
      <c r="W16" s="86" t="s">
        <v>102</v>
      </c>
      <c r="X16" s="87">
        <v>5</v>
      </c>
      <c r="Y16" s="197"/>
      <c r="Z16" s="176">
        <f t="shared" si="7"/>
        <v>1.85</v>
      </c>
    </row>
    <row r="17" spans="1:27" s="3" customFormat="1" ht="13.9" customHeight="1" x14ac:dyDescent="0.3">
      <c r="A17" s="317"/>
      <c r="B17" s="329"/>
      <c r="C17" s="88" t="s">
        <v>57</v>
      </c>
      <c r="D17" s="88">
        <v>5</v>
      </c>
      <c r="E17" s="88"/>
      <c r="F17" s="241">
        <f t="shared" si="1"/>
        <v>1.77</v>
      </c>
      <c r="G17" s="302"/>
      <c r="H17" s="87" t="s">
        <v>74</v>
      </c>
      <c r="I17" s="166">
        <v>5</v>
      </c>
      <c r="J17" s="159">
        <f>I17/35</f>
        <v>0.14285714285714285</v>
      </c>
      <c r="K17" s="158">
        <f t="shared" si="6"/>
        <v>1.85</v>
      </c>
      <c r="L17" s="302"/>
      <c r="M17" s="174"/>
      <c r="N17" s="166"/>
      <c r="O17" s="159"/>
      <c r="P17" s="135"/>
      <c r="Q17" s="307"/>
      <c r="R17" s="87" t="s">
        <v>124</v>
      </c>
      <c r="S17" s="166">
        <v>0.6</v>
      </c>
      <c r="T17" s="159"/>
      <c r="U17" s="158">
        <f t="shared" si="8"/>
        <v>0.222</v>
      </c>
      <c r="V17" s="299"/>
      <c r="W17" s="160" t="s">
        <v>57</v>
      </c>
      <c r="X17" s="88">
        <v>5</v>
      </c>
      <c r="Y17" s="160"/>
      <c r="Z17" s="176">
        <f t="shared" si="7"/>
        <v>1.85</v>
      </c>
    </row>
    <row r="18" spans="1:27" s="3" customFormat="1" ht="13.9" customHeight="1" x14ac:dyDescent="0.3">
      <c r="A18" s="317"/>
      <c r="B18" s="329"/>
      <c r="C18" s="172" t="s">
        <v>203</v>
      </c>
      <c r="D18" s="172"/>
      <c r="E18" s="172"/>
      <c r="F18" s="241">
        <f t="shared" si="1"/>
        <v>0</v>
      </c>
      <c r="G18" s="302"/>
      <c r="H18" s="87"/>
      <c r="I18" s="88"/>
      <c r="J18" s="88"/>
      <c r="K18" s="158"/>
      <c r="L18" s="302"/>
      <c r="M18" s="87"/>
      <c r="N18" s="166"/>
      <c r="O18" s="159"/>
      <c r="P18" s="135"/>
      <c r="Q18" s="307"/>
      <c r="R18" s="87"/>
      <c r="S18" s="166"/>
      <c r="T18" s="159"/>
      <c r="U18" s="158"/>
      <c r="V18" s="299"/>
      <c r="W18" s="88"/>
      <c r="X18" s="88"/>
      <c r="Y18" s="172"/>
      <c r="Z18" s="176"/>
    </row>
    <row r="19" spans="1:27" s="3" customFormat="1" ht="13.9" customHeight="1" x14ac:dyDescent="0.3">
      <c r="A19" s="318"/>
      <c r="B19" s="329"/>
      <c r="C19" s="19"/>
      <c r="D19" s="19"/>
      <c r="E19" s="26"/>
      <c r="F19" s="241">
        <f t="shared" si="1"/>
        <v>0</v>
      </c>
      <c r="G19" s="303"/>
      <c r="H19" s="87"/>
      <c r="I19" s="87"/>
      <c r="J19" s="159"/>
      <c r="K19" s="158"/>
      <c r="L19" s="303"/>
      <c r="M19" s="87"/>
      <c r="N19" s="166"/>
      <c r="O19" s="159"/>
      <c r="P19" s="135"/>
      <c r="Q19" s="308"/>
      <c r="R19" s="88"/>
      <c r="S19" s="88"/>
      <c r="T19" s="171"/>
      <c r="U19" s="158"/>
      <c r="V19" s="300"/>
      <c r="W19" s="88"/>
      <c r="X19" s="88"/>
      <c r="Y19" s="159"/>
      <c r="Z19" s="158"/>
    </row>
    <row r="20" spans="1:27" s="3" customFormat="1" ht="16.149999999999999" customHeight="1" x14ac:dyDescent="0.4">
      <c r="A20" s="316" t="s">
        <v>83</v>
      </c>
      <c r="B20" s="328" t="s">
        <v>44</v>
      </c>
      <c r="C20" s="140" t="s">
        <v>44</v>
      </c>
      <c r="D20" s="19">
        <v>75</v>
      </c>
      <c r="E20" s="19"/>
      <c r="F20" s="241">
        <f t="shared" si="1"/>
        <v>26.55</v>
      </c>
      <c r="G20" s="301" t="s">
        <v>44</v>
      </c>
      <c r="H20" s="179" t="s">
        <v>44</v>
      </c>
      <c r="I20" s="88">
        <v>75</v>
      </c>
      <c r="J20" s="171"/>
      <c r="K20" s="158">
        <f t="shared" si="6"/>
        <v>27.75</v>
      </c>
      <c r="L20" s="295"/>
      <c r="M20" s="140"/>
      <c r="N20" s="19"/>
      <c r="O20" s="23"/>
      <c r="P20" s="135"/>
      <c r="Q20" s="301" t="s">
        <v>44</v>
      </c>
      <c r="R20" s="179" t="s">
        <v>44</v>
      </c>
      <c r="S20" s="88">
        <v>75</v>
      </c>
      <c r="T20" s="171"/>
      <c r="U20" s="158">
        <f t="shared" si="3"/>
        <v>27.75</v>
      </c>
      <c r="V20" s="295" t="s">
        <v>250</v>
      </c>
      <c r="W20" s="140" t="s">
        <v>254</v>
      </c>
      <c r="X20" s="19">
        <v>75</v>
      </c>
      <c r="Y20" s="23"/>
      <c r="Z20" s="158">
        <f t="shared" ref="Z20:Z21" si="9">X20*$H$2/1000</f>
        <v>27.75</v>
      </c>
    </row>
    <row r="21" spans="1:27" s="3" customFormat="1" ht="13.9" customHeight="1" x14ac:dyDescent="0.4">
      <c r="A21" s="317"/>
      <c r="B21" s="328"/>
      <c r="C21" s="19"/>
      <c r="D21" s="19"/>
      <c r="E21" s="19"/>
      <c r="F21" s="241">
        <f t="shared" si="1"/>
        <v>0</v>
      </c>
      <c r="G21" s="302"/>
      <c r="H21" s="88"/>
      <c r="I21" s="88"/>
      <c r="J21" s="171"/>
      <c r="K21" s="158">
        <f t="shared" si="6"/>
        <v>0</v>
      </c>
      <c r="L21" s="296"/>
      <c r="M21" s="19"/>
      <c r="N21" s="19"/>
      <c r="O21" s="23"/>
      <c r="P21" s="135"/>
      <c r="Q21" s="302"/>
      <c r="R21" s="88"/>
      <c r="S21" s="88"/>
      <c r="T21" s="171"/>
      <c r="U21" s="158"/>
      <c r="V21" s="296"/>
      <c r="W21" s="19"/>
      <c r="X21" s="19"/>
      <c r="Y21" s="23"/>
      <c r="Z21" s="158">
        <f t="shared" si="9"/>
        <v>0</v>
      </c>
    </row>
    <row r="22" spans="1:27" s="3" customFormat="1" ht="13.9" customHeight="1" x14ac:dyDescent="0.4">
      <c r="A22" s="317"/>
      <c r="B22" s="328"/>
      <c r="C22" s="19"/>
      <c r="D22" s="19"/>
      <c r="E22" s="19"/>
      <c r="F22" s="241">
        <f t="shared" si="1"/>
        <v>0</v>
      </c>
      <c r="G22" s="302"/>
      <c r="H22" s="88"/>
      <c r="I22" s="88"/>
      <c r="J22" s="171"/>
      <c r="K22" s="158">
        <f t="shared" si="6"/>
        <v>0</v>
      </c>
      <c r="L22" s="296"/>
      <c r="M22" s="19"/>
      <c r="N22" s="19"/>
      <c r="O22" s="23"/>
      <c r="P22" s="135"/>
      <c r="Q22" s="302"/>
      <c r="R22" s="88"/>
      <c r="S22" s="88"/>
      <c r="T22" s="171"/>
      <c r="U22" s="158"/>
      <c r="V22" s="296"/>
      <c r="W22" s="19"/>
      <c r="X22" s="19"/>
      <c r="Y22" s="23"/>
      <c r="Z22" s="158">
        <f t="shared" ref="Z22:Z23" si="10">X22*382/1000</f>
        <v>0</v>
      </c>
    </row>
    <row r="23" spans="1:27" s="3" customFormat="1" ht="13.9" customHeight="1" x14ac:dyDescent="0.4">
      <c r="A23" s="318"/>
      <c r="B23" s="328"/>
      <c r="C23" s="19"/>
      <c r="D23" s="19"/>
      <c r="E23" s="19"/>
      <c r="F23" s="241">
        <f t="shared" si="1"/>
        <v>0</v>
      </c>
      <c r="G23" s="303"/>
      <c r="H23" s="88"/>
      <c r="I23" s="88"/>
      <c r="J23" s="171"/>
      <c r="K23" s="158">
        <f t="shared" si="6"/>
        <v>0</v>
      </c>
      <c r="L23" s="297"/>
      <c r="M23" s="19"/>
      <c r="N23" s="19"/>
      <c r="O23" s="23"/>
      <c r="P23" s="135"/>
      <c r="Q23" s="303"/>
      <c r="R23" s="88"/>
      <c r="S23" s="88"/>
      <c r="T23" s="171"/>
      <c r="U23" s="158"/>
      <c r="V23" s="297"/>
      <c r="W23" s="19"/>
      <c r="X23" s="19"/>
      <c r="Y23" s="23"/>
      <c r="Z23" s="158">
        <f t="shared" si="10"/>
        <v>0</v>
      </c>
    </row>
    <row r="24" spans="1:27" s="3" customFormat="1" ht="13.9" customHeight="1" x14ac:dyDescent="0.3">
      <c r="A24" s="319" t="s">
        <v>84</v>
      </c>
      <c r="B24" s="330" t="s">
        <v>163</v>
      </c>
      <c r="C24" s="174" t="s">
        <v>204</v>
      </c>
      <c r="D24" s="87">
        <v>5</v>
      </c>
      <c r="E24" s="87"/>
      <c r="F24" s="241">
        <f t="shared" si="1"/>
        <v>1.77</v>
      </c>
      <c r="G24" s="301" t="s">
        <v>167</v>
      </c>
      <c r="H24" s="174" t="s">
        <v>212</v>
      </c>
      <c r="I24" s="87">
        <v>0.6</v>
      </c>
      <c r="J24" s="86"/>
      <c r="K24" s="158">
        <f t="shared" si="6"/>
        <v>0.222</v>
      </c>
      <c r="L24" s="295"/>
      <c r="M24" s="22"/>
      <c r="N24" s="22"/>
      <c r="O24" s="47"/>
      <c r="P24" s="135"/>
      <c r="Q24" s="295" t="s">
        <v>149</v>
      </c>
      <c r="R24" s="17" t="s">
        <v>200</v>
      </c>
      <c r="S24" s="17">
        <v>10</v>
      </c>
      <c r="T24" s="18"/>
      <c r="U24" s="135">
        <f t="shared" ref="U24:U25" si="11">S24*$H$2/1000</f>
        <v>3.7</v>
      </c>
      <c r="V24" s="301" t="s">
        <v>112</v>
      </c>
      <c r="W24" s="87" t="s">
        <v>87</v>
      </c>
      <c r="X24" s="87">
        <v>0.6</v>
      </c>
      <c r="Y24" s="86"/>
      <c r="Z24" s="158">
        <f t="shared" si="4"/>
        <v>0.222</v>
      </c>
    </row>
    <row r="25" spans="1:27" s="3" customFormat="1" ht="13.9" customHeight="1" x14ac:dyDescent="0.3">
      <c r="A25" s="320"/>
      <c r="B25" s="330"/>
      <c r="C25" s="174" t="s">
        <v>50</v>
      </c>
      <c r="D25" s="87">
        <v>30</v>
      </c>
      <c r="E25" s="87"/>
      <c r="F25" s="241">
        <f t="shared" si="1"/>
        <v>10.62</v>
      </c>
      <c r="G25" s="302"/>
      <c r="H25" s="174" t="s">
        <v>80</v>
      </c>
      <c r="I25" s="87">
        <v>25</v>
      </c>
      <c r="J25" s="86"/>
      <c r="K25" s="158">
        <f t="shared" si="6"/>
        <v>9.25</v>
      </c>
      <c r="L25" s="296"/>
      <c r="M25" s="22"/>
      <c r="N25" s="22"/>
      <c r="O25" s="47"/>
      <c r="P25" s="135"/>
      <c r="Q25" s="296"/>
      <c r="R25" s="17" t="s">
        <v>51</v>
      </c>
      <c r="S25" s="17">
        <v>15</v>
      </c>
      <c r="T25" s="18"/>
      <c r="U25" s="135">
        <f t="shared" si="11"/>
        <v>5.55</v>
      </c>
      <c r="V25" s="302"/>
      <c r="W25" s="87" t="s">
        <v>58</v>
      </c>
      <c r="X25" s="87">
        <v>5</v>
      </c>
      <c r="Y25" s="86"/>
      <c r="Z25" s="158">
        <f t="shared" si="4"/>
        <v>1.85</v>
      </c>
    </row>
    <row r="26" spans="1:27" s="3" customFormat="1" ht="13.9" customHeight="1" x14ac:dyDescent="0.3">
      <c r="A26" s="320"/>
      <c r="B26" s="330"/>
      <c r="C26" s="88" t="s">
        <v>205</v>
      </c>
      <c r="D26" s="87">
        <v>5</v>
      </c>
      <c r="E26" s="87"/>
      <c r="F26" s="241">
        <f t="shared" si="1"/>
        <v>1.77</v>
      </c>
      <c r="G26" s="302"/>
      <c r="H26" s="160" t="s">
        <v>58</v>
      </c>
      <c r="I26" s="87">
        <v>5</v>
      </c>
      <c r="J26" s="86"/>
      <c r="K26" s="158">
        <f t="shared" si="6"/>
        <v>1.85</v>
      </c>
      <c r="L26" s="296"/>
      <c r="M26" s="22"/>
      <c r="N26" s="22"/>
      <c r="O26" s="47"/>
      <c r="P26" s="136"/>
      <c r="Q26" s="296"/>
      <c r="R26" s="17"/>
      <c r="S26" s="17"/>
      <c r="T26" s="18"/>
      <c r="U26" s="135"/>
      <c r="V26" s="302"/>
      <c r="W26" s="87"/>
      <c r="X26" s="87"/>
      <c r="Y26" s="86"/>
      <c r="Z26" s="158"/>
    </row>
    <row r="27" spans="1:27" s="3" customFormat="1" ht="13.9" customHeight="1" x14ac:dyDescent="0.3">
      <c r="A27" s="320"/>
      <c r="B27" s="330"/>
      <c r="C27" s="87"/>
      <c r="D27" s="87"/>
      <c r="E27" s="87"/>
      <c r="F27" s="242"/>
      <c r="G27" s="302"/>
      <c r="H27" s="87"/>
      <c r="I27" s="87"/>
      <c r="J27" s="86"/>
      <c r="K27" s="158"/>
      <c r="L27" s="296"/>
      <c r="M27" s="22"/>
      <c r="N27" s="22"/>
      <c r="O27" s="47"/>
      <c r="P27" s="16"/>
      <c r="Q27" s="296"/>
      <c r="R27" s="17"/>
      <c r="S27" s="20"/>
      <c r="T27" s="21"/>
      <c r="U27" s="16"/>
      <c r="V27" s="302"/>
      <c r="W27" s="87"/>
      <c r="X27" s="166"/>
      <c r="Y27" s="159"/>
      <c r="Z27" s="176"/>
    </row>
    <row r="28" spans="1:27" s="3" customFormat="1" ht="13.9" customHeight="1" x14ac:dyDescent="0.3">
      <c r="A28" s="321"/>
      <c r="B28" s="330"/>
      <c r="C28" s="87"/>
      <c r="D28" s="87"/>
      <c r="E28" s="87"/>
      <c r="F28" s="242"/>
      <c r="G28" s="303"/>
      <c r="H28" s="87"/>
      <c r="I28" s="87"/>
      <c r="J28" s="86"/>
      <c r="K28" s="158"/>
      <c r="L28" s="297"/>
      <c r="M28" s="22"/>
      <c r="N28" s="22"/>
      <c r="O28" s="47"/>
      <c r="P28" s="16"/>
      <c r="Q28" s="297"/>
      <c r="R28" s="17"/>
      <c r="S28" s="20"/>
      <c r="T28" s="21"/>
      <c r="U28" s="74"/>
      <c r="V28" s="303"/>
      <c r="W28" s="87"/>
      <c r="X28" s="166"/>
      <c r="Y28" s="159"/>
      <c r="Z28" s="198"/>
    </row>
    <row r="29" spans="1:27" s="3" customFormat="1" ht="16.149999999999999" customHeight="1" x14ac:dyDescent="0.3">
      <c r="A29" s="339" t="s">
        <v>7</v>
      </c>
      <c r="B29" s="340"/>
      <c r="C29" s="17"/>
      <c r="D29" s="20"/>
      <c r="E29" s="71"/>
      <c r="F29" s="23"/>
      <c r="G29" s="59" t="s">
        <v>7</v>
      </c>
      <c r="H29" s="17">
        <v>1</v>
      </c>
      <c r="I29" s="17"/>
      <c r="J29" s="18"/>
      <c r="K29" s="74"/>
      <c r="L29" s="59" t="s">
        <v>7</v>
      </c>
      <c r="M29" s="17"/>
      <c r="N29" s="17"/>
      <c r="O29" s="18"/>
      <c r="P29" s="89"/>
      <c r="Q29" s="59" t="s">
        <v>7</v>
      </c>
      <c r="R29" s="17">
        <v>1</v>
      </c>
      <c r="S29" s="17"/>
      <c r="T29" s="18"/>
      <c r="U29" s="89"/>
      <c r="V29" s="59" t="s">
        <v>7</v>
      </c>
      <c r="W29" s="17"/>
      <c r="X29" s="17"/>
      <c r="Y29" s="18"/>
      <c r="Z29" s="89"/>
    </row>
    <row r="30" spans="1:27" s="3" customFormat="1" ht="16.899999999999999" customHeight="1" x14ac:dyDescent="0.3">
      <c r="A30" s="341" t="s">
        <v>24</v>
      </c>
      <c r="B30" s="342"/>
      <c r="C30" s="81" t="s">
        <v>239</v>
      </c>
      <c r="D30" s="90"/>
      <c r="E30" s="99"/>
      <c r="F30" s="250"/>
      <c r="G30" s="93" t="s">
        <v>24</v>
      </c>
      <c r="H30" s="81"/>
      <c r="I30" s="90"/>
      <c r="J30" s="91"/>
      <c r="K30" s="92"/>
      <c r="L30" s="93" t="s">
        <v>24</v>
      </c>
      <c r="M30" s="81"/>
      <c r="N30" s="90"/>
      <c r="O30" s="91"/>
      <c r="P30" s="94"/>
      <c r="Q30" s="93" t="s">
        <v>24</v>
      </c>
      <c r="R30" s="81"/>
      <c r="S30" s="90"/>
      <c r="T30" s="91"/>
      <c r="U30" s="94"/>
      <c r="V30" s="93" t="s">
        <v>24</v>
      </c>
      <c r="W30" s="81"/>
      <c r="X30" s="90"/>
      <c r="Y30" s="91"/>
      <c r="Z30" s="94"/>
    </row>
    <row r="31" spans="1:27" s="3" customFormat="1" x14ac:dyDescent="0.4">
      <c r="A31" s="322" t="s">
        <v>25</v>
      </c>
      <c r="B31" s="335" t="s">
        <v>26</v>
      </c>
      <c r="C31" s="336"/>
      <c r="D31" s="37"/>
      <c r="E31" s="37"/>
      <c r="F31" s="38"/>
      <c r="G31" s="335" t="s">
        <v>26</v>
      </c>
      <c r="H31" s="336"/>
      <c r="I31" s="38"/>
      <c r="J31" s="38"/>
      <c r="K31" s="38"/>
      <c r="L31" s="335" t="s">
        <v>26</v>
      </c>
      <c r="M31" s="336"/>
      <c r="N31" s="38"/>
      <c r="O31" s="38"/>
      <c r="P31" s="38"/>
      <c r="Q31" s="335" t="s">
        <v>26</v>
      </c>
      <c r="R31" s="336"/>
      <c r="S31" s="38"/>
      <c r="T31" s="60"/>
      <c r="U31" s="61"/>
      <c r="V31" s="337" t="s">
        <v>26</v>
      </c>
      <c r="W31" s="338"/>
      <c r="X31" s="37"/>
      <c r="Y31" s="95"/>
      <c r="Z31" s="96"/>
      <c r="AA31" s="101"/>
    </row>
    <row r="32" spans="1:27" s="3" customFormat="1" ht="13.5" x14ac:dyDescent="0.3">
      <c r="A32" s="323"/>
      <c r="B32" s="334" t="s">
        <v>117</v>
      </c>
      <c r="C32" s="334"/>
      <c r="D32" s="25">
        <v>5</v>
      </c>
      <c r="E32" s="25"/>
      <c r="F32" s="12"/>
      <c r="G32" s="334" t="s">
        <v>117</v>
      </c>
      <c r="H32" s="334"/>
      <c r="I32" s="25">
        <v>5</v>
      </c>
      <c r="J32" s="25"/>
      <c r="K32" s="12"/>
      <c r="L32" s="334" t="s">
        <v>117</v>
      </c>
      <c r="M32" s="334"/>
      <c r="N32" s="25">
        <v>5</v>
      </c>
      <c r="O32" s="25"/>
      <c r="P32" s="12"/>
      <c r="Q32" s="334" t="s">
        <v>117</v>
      </c>
      <c r="R32" s="334"/>
      <c r="S32" s="25">
        <v>5</v>
      </c>
      <c r="T32" s="49"/>
      <c r="U32" s="62"/>
      <c r="V32" s="334" t="s">
        <v>117</v>
      </c>
      <c r="W32" s="334"/>
      <c r="X32" s="25">
        <v>5</v>
      </c>
      <c r="Y32" s="49"/>
      <c r="Z32" s="62"/>
    </row>
    <row r="33" spans="1:27" s="3" customFormat="1" ht="13.5" x14ac:dyDescent="0.3">
      <c r="A33" s="323"/>
      <c r="B33" s="334" t="s">
        <v>118</v>
      </c>
      <c r="C33" s="334"/>
      <c r="D33" s="40">
        <f>SUM(E7:E21)</f>
        <v>2.0238095238095237</v>
      </c>
      <c r="E33" s="54"/>
      <c r="F33" s="12"/>
      <c r="G33" s="334" t="s">
        <v>118</v>
      </c>
      <c r="H33" s="334"/>
      <c r="I33" s="40">
        <f>SUM(J7:J21)</f>
        <v>2.0178571428571428</v>
      </c>
      <c r="J33" s="54"/>
      <c r="K33" s="12"/>
      <c r="L33" s="334" t="s">
        <v>118</v>
      </c>
      <c r="M33" s="334"/>
      <c r="N33" s="40">
        <f>SUM(O6:O21)</f>
        <v>2.0857142857142854</v>
      </c>
      <c r="O33" s="54"/>
      <c r="P33" s="12"/>
      <c r="Q33" s="334" t="s">
        <v>118</v>
      </c>
      <c r="R33" s="334"/>
      <c r="S33" s="40">
        <f>SUM(T7:T20)</f>
        <v>2.220779220779221</v>
      </c>
      <c r="T33" s="75"/>
      <c r="U33" s="62"/>
      <c r="V33" s="334" t="s">
        <v>118</v>
      </c>
      <c r="W33" s="334"/>
      <c r="X33" s="40">
        <f>SUM(Y7:Y20)</f>
        <v>2</v>
      </c>
      <c r="Y33" s="75"/>
      <c r="Z33" s="62"/>
    </row>
    <row r="34" spans="1:27" s="3" customFormat="1" ht="13.5" x14ac:dyDescent="0.3">
      <c r="A34" s="323"/>
      <c r="B34" s="334" t="s">
        <v>63</v>
      </c>
      <c r="C34" s="334"/>
      <c r="D34" s="54">
        <v>2.2000000000000002</v>
      </c>
      <c r="E34" s="54"/>
      <c r="F34" s="12"/>
      <c r="G34" s="334" t="s">
        <v>63</v>
      </c>
      <c r="H34" s="334"/>
      <c r="I34" s="54">
        <v>1.75</v>
      </c>
      <c r="J34" s="54"/>
      <c r="K34" s="12"/>
      <c r="L34" s="334" t="s">
        <v>63</v>
      </c>
      <c r="M34" s="334"/>
      <c r="N34" s="54">
        <v>1.3</v>
      </c>
      <c r="O34" s="54"/>
      <c r="P34" s="12"/>
      <c r="Q34" s="334" t="s">
        <v>63</v>
      </c>
      <c r="R34" s="334"/>
      <c r="S34" s="54">
        <v>1.7</v>
      </c>
      <c r="T34" s="75"/>
      <c r="U34" s="62"/>
      <c r="V34" s="334" t="s">
        <v>63</v>
      </c>
      <c r="W34" s="334"/>
      <c r="X34" s="54">
        <v>1.6</v>
      </c>
      <c r="Y34" s="75"/>
      <c r="Z34" s="62"/>
    </row>
    <row r="35" spans="1:27" s="3" customFormat="1" ht="13.5" x14ac:dyDescent="0.3">
      <c r="A35" s="324"/>
      <c r="B35" s="334" t="s">
        <v>119</v>
      </c>
      <c r="C35" s="334"/>
      <c r="D35" s="55"/>
      <c r="E35" s="55"/>
      <c r="F35" s="42"/>
      <c r="G35" s="334" t="s">
        <v>119</v>
      </c>
      <c r="H35" s="334"/>
      <c r="I35" s="55">
        <v>1</v>
      </c>
      <c r="J35" s="55"/>
      <c r="K35" s="42"/>
      <c r="L35" s="334" t="s">
        <v>119</v>
      </c>
      <c r="M35" s="334"/>
      <c r="N35" s="55"/>
      <c r="O35" s="55"/>
      <c r="P35" s="42"/>
      <c r="Q35" s="334" t="s">
        <v>119</v>
      </c>
      <c r="R35" s="334"/>
      <c r="S35" s="55"/>
      <c r="T35" s="76"/>
      <c r="U35" s="65"/>
      <c r="V35" s="334" t="s">
        <v>119</v>
      </c>
      <c r="W35" s="334"/>
      <c r="X35" s="55"/>
      <c r="Y35" s="76"/>
      <c r="Z35" s="65"/>
    </row>
    <row r="36" spans="1:27" s="3" customFormat="1" ht="13.5" x14ac:dyDescent="0.3">
      <c r="A36" s="324"/>
      <c r="B36" s="332" t="s">
        <v>120</v>
      </c>
      <c r="C36" s="333"/>
      <c r="D36" s="55"/>
      <c r="E36" s="55"/>
      <c r="F36" s="42"/>
      <c r="G36" s="332" t="s">
        <v>120</v>
      </c>
      <c r="H36" s="333"/>
      <c r="I36" s="55"/>
      <c r="J36" s="55"/>
      <c r="K36" s="42"/>
      <c r="L36" s="332" t="s">
        <v>120</v>
      </c>
      <c r="M36" s="333"/>
      <c r="N36" s="55">
        <v>1</v>
      </c>
      <c r="O36" s="55"/>
      <c r="P36" s="42"/>
      <c r="Q36" s="332" t="s">
        <v>120</v>
      </c>
      <c r="R36" s="333"/>
      <c r="S36" s="55"/>
      <c r="T36" s="76"/>
      <c r="U36" s="65"/>
      <c r="V36" s="332" t="s">
        <v>120</v>
      </c>
      <c r="W36" s="333"/>
      <c r="X36" s="55"/>
      <c r="Y36" s="76"/>
      <c r="Z36" s="65"/>
    </row>
    <row r="37" spans="1:27" s="3" customFormat="1" ht="13.5" x14ac:dyDescent="0.3">
      <c r="A37" s="324"/>
      <c r="B37" s="332" t="s">
        <v>121</v>
      </c>
      <c r="C37" s="333"/>
      <c r="D37" s="55">
        <v>2.5</v>
      </c>
      <c r="E37" s="55"/>
      <c r="F37" s="42"/>
      <c r="G37" s="332" t="s">
        <v>121</v>
      </c>
      <c r="H37" s="333"/>
      <c r="I37" s="55">
        <v>2.5</v>
      </c>
      <c r="J37" s="55"/>
      <c r="K37" s="42"/>
      <c r="L37" s="332" t="s">
        <v>121</v>
      </c>
      <c r="M37" s="333"/>
      <c r="N37" s="55">
        <v>2.5</v>
      </c>
      <c r="O37" s="55"/>
      <c r="P37" s="42"/>
      <c r="Q37" s="332" t="s">
        <v>121</v>
      </c>
      <c r="R37" s="333"/>
      <c r="S37" s="55">
        <v>2.5</v>
      </c>
      <c r="T37" s="76"/>
      <c r="U37" s="65"/>
      <c r="V37" s="332" t="s">
        <v>121</v>
      </c>
      <c r="W37" s="333"/>
      <c r="X37" s="55">
        <v>2.5</v>
      </c>
      <c r="Y37" s="76"/>
      <c r="Z37" s="65"/>
    </row>
    <row r="38" spans="1:27" s="3" customFormat="1" ht="21.5" x14ac:dyDescent="0.3">
      <c r="A38" s="325"/>
      <c r="B38" s="331" t="s">
        <v>122</v>
      </c>
      <c r="C38" s="331"/>
      <c r="D38" s="43">
        <f>D32*70+D33*75+D34*25+D35*60+D36*120+D37*45</f>
        <v>669.28571428571433</v>
      </c>
      <c r="E38" s="73"/>
      <c r="F38" s="31"/>
      <c r="G38" s="331" t="s">
        <v>122</v>
      </c>
      <c r="H38" s="331"/>
      <c r="I38" s="43">
        <f>I32*70+I33*75+I34*25+I35*60+I36*120+I37*45</f>
        <v>717.58928571428578</v>
      </c>
      <c r="J38" s="43"/>
      <c r="K38" s="31"/>
      <c r="L38" s="331" t="s">
        <v>122</v>
      </c>
      <c r="M38" s="331"/>
      <c r="N38" s="43">
        <f>N32*70+N33*75+N34*25+N35*60+N36*120+N37*45</f>
        <v>771.42857142857144</v>
      </c>
      <c r="O38" s="43"/>
      <c r="P38" s="31"/>
      <c r="Q38" s="331" t="s">
        <v>122</v>
      </c>
      <c r="R38" s="331"/>
      <c r="S38" s="43">
        <f>S32*70+S33*75+S34*25+S35*60+S36*120+S37*45</f>
        <v>671.55844155844159</v>
      </c>
      <c r="T38" s="77"/>
      <c r="U38" s="67"/>
      <c r="V38" s="331" t="s">
        <v>122</v>
      </c>
      <c r="W38" s="331"/>
      <c r="X38" s="43">
        <f>X32*70+X33*75+X34*25+X35*60+X36*120+X37*45</f>
        <v>652.5</v>
      </c>
      <c r="Y38" s="77"/>
      <c r="Z38" s="67"/>
    </row>
    <row r="39" spans="1:27" s="4" customFormat="1" x14ac:dyDescent="0.4">
      <c r="A39" s="1"/>
      <c r="B39" s="4" t="s">
        <v>33</v>
      </c>
      <c r="I39" s="4" t="s">
        <v>34</v>
      </c>
      <c r="S39" s="4" t="s">
        <v>35</v>
      </c>
      <c r="U39" s="1"/>
      <c r="V39" s="1"/>
      <c r="W39" s="1"/>
      <c r="X39" s="1"/>
      <c r="Y39" s="1"/>
      <c r="Z39" s="1"/>
      <c r="AA39" s="1"/>
    </row>
    <row r="40" spans="1:27" s="5" customFormat="1" ht="13.5" x14ac:dyDescent="0.4">
      <c r="A40" s="312" t="s">
        <v>36</v>
      </c>
      <c r="B40" s="312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</row>
    <row r="41" spans="1:27" s="5" customFormat="1" ht="19.5" x14ac:dyDescent="0.45">
      <c r="A41" s="44" t="s">
        <v>37</v>
      </c>
      <c r="F41" s="45"/>
      <c r="H41" s="45"/>
      <c r="I41" s="45"/>
      <c r="J41" s="45"/>
      <c r="K41" s="45"/>
      <c r="M41" s="45"/>
      <c r="N41" s="45"/>
      <c r="O41" s="45"/>
      <c r="P41" s="45"/>
      <c r="Q41" s="100" t="s">
        <v>38</v>
      </c>
      <c r="R41" s="69"/>
      <c r="S41" s="69"/>
      <c r="T41" s="69"/>
      <c r="U41" s="69"/>
      <c r="V41" s="69"/>
      <c r="W41" s="69"/>
      <c r="X41" s="69"/>
      <c r="Y41" s="69"/>
      <c r="Z41" s="45"/>
      <c r="AA41" s="45"/>
    </row>
    <row r="42" spans="1:27" s="3" customFormat="1" ht="13.5" x14ac:dyDescent="0.4">
      <c r="A42" s="313" t="s">
        <v>39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</row>
  </sheetData>
  <mergeCells count="82">
    <mergeCell ref="A1:P1"/>
    <mergeCell ref="A2:G2"/>
    <mergeCell ref="S2:W2"/>
    <mergeCell ref="B3:F3"/>
    <mergeCell ref="G3:K3"/>
    <mergeCell ref="L3:P3"/>
    <mergeCell ref="Q3:U3"/>
    <mergeCell ref="V3:Z3"/>
    <mergeCell ref="A29:B29"/>
    <mergeCell ref="A30:B30"/>
    <mergeCell ref="B31:C31"/>
    <mergeCell ref="G31:H31"/>
    <mergeCell ref="L31:M31"/>
    <mergeCell ref="Q31:R31"/>
    <mergeCell ref="V31:W31"/>
    <mergeCell ref="B32:C32"/>
    <mergeCell ref="G32:H32"/>
    <mergeCell ref="L32:M32"/>
    <mergeCell ref="Q32:R32"/>
    <mergeCell ref="V32:W32"/>
    <mergeCell ref="B33:C33"/>
    <mergeCell ref="G33:H33"/>
    <mergeCell ref="L33:M33"/>
    <mergeCell ref="Q33:R33"/>
    <mergeCell ref="V33:W33"/>
    <mergeCell ref="B34:C34"/>
    <mergeCell ref="G34:H34"/>
    <mergeCell ref="L34:M34"/>
    <mergeCell ref="Q34:R34"/>
    <mergeCell ref="V34:W34"/>
    <mergeCell ref="B35:C35"/>
    <mergeCell ref="G35:H35"/>
    <mergeCell ref="L35:M35"/>
    <mergeCell ref="Q35:R35"/>
    <mergeCell ref="V35:W35"/>
    <mergeCell ref="B36:C36"/>
    <mergeCell ref="G36:H36"/>
    <mergeCell ref="L36:M36"/>
    <mergeCell ref="Q36:R36"/>
    <mergeCell ref="V36:W36"/>
    <mergeCell ref="B37:C37"/>
    <mergeCell ref="G37:H37"/>
    <mergeCell ref="L37:M37"/>
    <mergeCell ref="Q37:R37"/>
    <mergeCell ref="V37:W37"/>
    <mergeCell ref="B38:C38"/>
    <mergeCell ref="G38:H38"/>
    <mergeCell ref="L38:M38"/>
    <mergeCell ref="Q38:R38"/>
    <mergeCell ref="V38:W38"/>
    <mergeCell ref="A40:P40"/>
    <mergeCell ref="A42:P42"/>
    <mergeCell ref="A5:A6"/>
    <mergeCell ref="A7:A13"/>
    <mergeCell ref="A14:A19"/>
    <mergeCell ref="A20:A23"/>
    <mergeCell ref="A24:A28"/>
    <mergeCell ref="A31:A38"/>
    <mergeCell ref="B5:B6"/>
    <mergeCell ref="B7:B13"/>
    <mergeCell ref="B14:B19"/>
    <mergeCell ref="B20:B23"/>
    <mergeCell ref="B24:B28"/>
    <mergeCell ref="G5:G6"/>
    <mergeCell ref="G7:G13"/>
    <mergeCell ref="G14:G19"/>
    <mergeCell ref="G20:G23"/>
    <mergeCell ref="G24:G28"/>
    <mergeCell ref="L5:L13"/>
    <mergeCell ref="L14:L19"/>
    <mergeCell ref="L20:L23"/>
    <mergeCell ref="L24:L28"/>
    <mergeCell ref="Q5:Q6"/>
    <mergeCell ref="Q7:Q13"/>
    <mergeCell ref="Q14:Q19"/>
    <mergeCell ref="Q20:Q23"/>
    <mergeCell ref="Q24:Q28"/>
    <mergeCell ref="V5:V6"/>
    <mergeCell ref="V7:V13"/>
    <mergeCell ref="V14:V19"/>
    <mergeCell ref="V20:V23"/>
    <mergeCell ref="V24:V28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76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42"/>
  <sheetViews>
    <sheetView view="pageBreakPreview" zoomScale="73" zoomScaleNormal="100" zoomScaleSheetLayoutView="73" workbookViewId="0">
      <selection activeCell="Z7" sqref="Z7"/>
    </sheetView>
  </sheetViews>
  <sheetFormatPr defaultColWidth="8.7265625" defaultRowHeight="17" x14ac:dyDescent="0.4"/>
  <cols>
    <col min="1" max="1" width="4.08984375" style="7" customWidth="1"/>
    <col min="2" max="2" width="6" style="7" customWidth="1"/>
    <col min="3" max="3" width="12.7265625" style="7" customWidth="1"/>
    <col min="4" max="4" width="7.08984375" style="7" customWidth="1"/>
    <col min="5" max="5" width="3.08984375" style="7" hidden="1" customWidth="1"/>
    <col min="6" max="6" width="7.08984375" style="7" customWidth="1"/>
    <col min="7" max="7" width="6.453125" style="7" customWidth="1"/>
    <col min="8" max="8" width="15.6328125" style="7" customWidth="1"/>
    <col min="9" max="9" width="7.36328125" style="7" customWidth="1"/>
    <col min="10" max="10" width="2.7265625" style="7" hidden="1" customWidth="1"/>
    <col min="11" max="11" width="5.7265625" style="7" customWidth="1"/>
    <col min="12" max="12" width="7" style="7" customWidth="1"/>
    <col min="13" max="13" width="15.7265625" style="7" customWidth="1"/>
    <col min="14" max="14" width="6.453125" style="7" customWidth="1"/>
    <col min="15" max="15" width="3" style="7" hidden="1" customWidth="1"/>
    <col min="16" max="16" width="6.6328125" style="7" customWidth="1"/>
    <col min="17" max="17" width="7" style="7" customWidth="1"/>
    <col min="18" max="18" width="17.453125" style="7" customWidth="1"/>
    <col min="19" max="19" width="7.453125" style="7" customWidth="1"/>
    <col min="20" max="20" width="4.453125" style="7" hidden="1" customWidth="1"/>
    <col min="21" max="21" width="7" style="7" customWidth="1"/>
    <col min="22" max="22" width="7.453125" style="7" customWidth="1"/>
    <col min="23" max="23" width="14.6328125" style="7" customWidth="1"/>
    <col min="24" max="24" width="6.6328125" style="7" customWidth="1"/>
    <col min="25" max="25" width="3.453125" style="7" hidden="1" customWidth="1"/>
    <col min="26" max="26" width="6.7265625" style="7" customWidth="1"/>
    <col min="27" max="16384" width="8.7265625" style="7"/>
  </cols>
  <sheetData>
    <row r="1" spans="1:27" s="6" customFormat="1" ht="21.5" x14ac:dyDescent="0.4">
      <c r="A1" s="343" t="s">
        <v>208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8"/>
      <c r="R1" s="8"/>
      <c r="S1" s="56" t="s">
        <v>21</v>
      </c>
      <c r="T1" s="56"/>
      <c r="U1" s="56"/>
      <c r="V1" s="56"/>
      <c r="W1" s="56"/>
      <c r="X1" s="56"/>
      <c r="Y1" s="56"/>
      <c r="Z1" s="56"/>
    </row>
    <row r="2" spans="1:27" s="1" customFormat="1" ht="18.5" thickBot="1" x14ac:dyDescent="0.45">
      <c r="A2" s="344" t="s">
        <v>22</v>
      </c>
      <c r="B2" s="345"/>
      <c r="C2" s="345"/>
      <c r="D2" s="345"/>
      <c r="E2" s="345"/>
      <c r="F2" s="345"/>
      <c r="G2" s="345"/>
      <c r="H2" s="1">
        <v>370</v>
      </c>
      <c r="K2" s="1">
        <v>-16</v>
      </c>
      <c r="L2" s="4"/>
      <c r="S2" s="346" t="s">
        <v>23</v>
      </c>
      <c r="T2" s="346"/>
      <c r="U2" s="346"/>
      <c r="V2" s="346"/>
      <c r="W2" s="346"/>
      <c r="X2" s="57"/>
      <c r="Y2" s="57"/>
      <c r="Z2" s="57"/>
      <c r="AA2" s="70"/>
    </row>
    <row r="3" spans="1:27" s="3" customFormat="1" ht="13.5" x14ac:dyDescent="0.4">
      <c r="A3" s="80" t="s">
        <v>64</v>
      </c>
      <c r="B3" s="352">
        <v>46181</v>
      </c>
      <c r="C3" s="350"/>
      <c r="D3" s="350"/>
      <c r="E3" s="350"/>
      <c r="F3" s="350"/>
      <c r="G3" s="378">
        <v>46182</v>
      </c>
      <c r="H3" s="348"/>
      <c r="I3" s="348"/>
      <c r="J3" s="348"/>
      <c r="K3" s="379"/>
      <c r="L3" s="352">
        <v>46183</v>
      </c>
      <c r="M3" s="350"/>
      <c r="N3" s="350"/>
      <c r="O3" s="350"/>
      <c r="P3" s="351"/>
      <c r="Q3" s="352">
        <v>46184</v>
      </c>
      <c r="R3" s="350"/>
      <c r="S3" s="350"/>
      <c r="T3" s="350"/>
      <c r="U3" s="351"/>
      <c r="V3" s="352">
        <v>46185</v>
      </c>
      <c r="W3" s="350"/>
      <c r="X3" s="350"/>
      <c r="Y3" s="350"/>
      <c r="Z3" s="351"/>
    </row>
    <row r="4" spans="1:27" s="3" customFormat="1" ht="13.5" x14ac:dyDescent="0.4">
      <c r="A4" s="28" t="s">
        <v>65</v>
      </c>
      <c r="B4" s="11" t="s">
        <v>66</v>
      </c>
      <c r="C4" s="141" t="s">
        <v>67</v>
      </c>
      <c r="D4" s="12" t="s">
        <v>68</v>
      </c>
      <c r="E4" s="12"/>
      <c r="F4" s="48" t="s">
        <v>69</v>
      </c>
      <c r="G4" s="244" t="s">
        <v>66</v>
      </c>
      <c r="H4" s="142" t="s">
        <v>67</v>
      </c>
      <c r="I4" s="42" t="s">
        <v>68</v>
      </c>
      <c r="J4" s="83"/>
      <c r="K4" s="84" t="s">
        <v>69</v>
      </c>
      <c r="L4" s="15" t="s">
        <v>66</v>
      </c>
      <c r="M4" s="141" t="s">
        <v>67</v>
      </c>
      <c r="N4" s="12" t="s">
        <v>68</v>
      </c>
      <c r="O4" s="13"/>
      <c r="P4" s="14" t="s">
        <v>69</v>
      </c>
      <c r="Q4" s="15" t="s">
        <v>66</v>
      </c>
      <c r="R4" s="141" t="s">
        <v>67</v>
      </c>
      <c r="S4" s="12" t="s">
        <v>68</v>
      </c>
      <c r="T4" s="13"/>
      <c r="U4" s="14" t="s">
        <v>69</v>
      </c>
      <c r="V4" s="15" t="s">
        <v>66</v>
      </c>
      <c r="W4" s="141" t="s">
        <v>67</v>
      </c>
      <c r="X4" s="12" t="s">
        <v>68</v>
      </c>
      <c r="Y4" s="13"/>
      <c r="Z4" s="14" t="s">
        <v>69</v>
      </c>
    </row>
    <row r="5" spans="1:27" s="3" customFormat="1" ht="13.9" customHeight="1" x14ac:dyDescent="0.4">
      <c r="A5" s="314" t="s">
        <v>70</v>
      </c>
      <c r="B5" s="326" t="s">
        <v>43</v>
      </c>
      <c r="C5" s="132" t="s">
        <v>47</v>
      </c>
      <c r="D5" s="133">
        <v>100</v>
      </c>
      <c r="E5" s="134"/>
      <c r="F5" s="241">
        <f>D5*$H$2/1000</f>
        <v>37</v>
      </c>
      <c r="G5" s="293" t="s">
        <v>48</v>
      </c>
      <c r="H5" s="132" t="s">
        <v>47</v>
      </c>
      <c r="I5" s="133">
        <v>90</v>
      </c>
      <c r="J5" s="134"/>
      <c r="K5" s="135">
        <f>I5*354/1000</f>
        <v>31.86</v>
      </c>
      <c r="L5" s="361" t="s">
        <v>158</v>
      </c>
      <c r="M5" s="165" t="s">
        <v>47</v>
      </c>
      <c r="N5" s="88">
        <v>90</v>
      </c>
      <c r="O5" s="171"/>
      <c r="P5" s="176">
        <f t="shared" ref="P5" si="0">N5*$H$2/1000</f>
        <v>33.299999999999997</v>
      </c>
      <c r="Q5" s="368" t="s">
        <v>45</v>
      </c>
      <c r="R5" s="165" t="s">
        <v>47</v>
      </c>
      <c r="S5" s="88">
        <v>90</v>
      </c>
      <c r="T5" s="171"/>
      <c r="U5" s="176">
        <f t="shared" ref="U5:U28" si="1">S5*$H$2/1000</f>
        <v>33.299999999999997</v>
      </c>
      <c r="V5" s="368" t="s">
        <v>164</v>
      </c>
      <c r="W5" s="165" t="s">
        <v>47</v>
      </c>
      <c r="X5" s="88">
        <v>90</v>
      </c>
      <c r="Y5" s="171"/>
      <c r="Z5" s="176">
        <f>X5*200/1000</f>
        <v>18</v>
      </c>
    </row>
    <row r="6" spans="1:27" s="3" customFormat="1" ht="13.9" customHeight="1" x14ac:dyDescent="0.4">
      <c r="A6" s="315"/>
      <c r="B6" s="327"/>
      <c r="C6" s="133"/>
      <c r="D6" s="133"/>
      <c r="E6" s="134"/>
      <c r="F6" s="241">
        <f t="shared" ref="F6:F9" si="2">D6*$H$2/1000</f>
        <v>0</v>
      </c>
      <c r="G6" s="294"/>
      <c r="H6" s="133" t="s">
        <v>49</v>
      </c>
      <c r="I6" s="133">
        <v>10</v>
      </c>
      <c r="J6" s="134"/>
      <c r="K6" s="135">
        <f t="shared" ref="K6:K25" si="3">I6*354/1000</f>
        <v>3.54</v>
      </c>
      <c r="L6" s="362"/>
      <c r="M6" s="172" t="s">
        <v>50</v>
      </c>
      <c r="N6" s="239">
        <v>70</v>
      </c>
      <c r="O6" s="173"/>
      <c r="P6" s="176">
        <f>N6*350/1000</f>
        <v>24.5</v>
      </c>
      <c r="Q6" s="368"/>
      <c r="R6" s="88" t="s">
        <v>51</v>
      </c>
      <c r="S6" s="88">
        <v>10</v>
      </c>
      <c r="T6" s="171"/>
      <c r="U6" s="176">
        <f t="shared" si="1"/>
        <v>3.7</v>
      </c>
      <c r="V6" s="368"/>
      <c r="W6" s="88" t="s">
        <v>209</v>
      </c>
      <c r="X6" s="88">
        <v>0.6</v>
      </c>
      <c r="Y6" s="171"/>
      <c r="Z6" s="176">
        <f t="shared" ref="Z6" si="4">X6*200/1000</f>
        <v>0.12</v>
      </c>
    </row>
    <row r="7" spans="1:27" s="3" customFormat="1" ht="13.9" customHeight="1" x14ac:dyDescent="0.3">
      <c r="A7" s="357" t="s">
        <v>71</v>
      </c>
      <c r="B7" s="380" t="s">
        <v>152</v>
      </c>
      <c r="C7" s="174" t="s">
        <v>52</v>
      </c>
      <c r="D7" s="174">
        <v>65</v>
      </c>
      <c r="E7" s="175">
        <f>D7/35</f>
        <v>1.8571428571428572</v>
      </c>
      <c r="F7" s="241">
        <f t="shared" si="2"/>
        <v>24.05</v>
      </c>
      <c r="G7" s="295" t="s">
        <v>165</v>
      </c>
      <c r="H7" s="137" t="s">
        <v>53</v>
      </c>
      <c r="I7" s="137">
        <v>100</v>
      </c>
      <c r="J7" s="138">
        <f>I7*0.7/40</f>
        <v>1.75</v>
      </c>
      <c r="K7" s="135">
        <f t="shared" si="3"/>
        <v>35.4</v>
      </c>
      <c r="L7" s="362"/>
      <c r="M7" s="238" t="s">
        <v>54</v>
      </c>
      <c r="N7" s="183">
        <v>30</v>
      </c>
      <c r="O7" s="173"/>
      <c r="P7" s="176">
        <f t="shared" ref="P7:P14" si="5">N7*350/1000</f>
        <v>10.5</v>
      </c>
      <c r="Q7" s="372" t="s">
        <v>138</v>
      </c>
      <c r="R7" s="137" t="s">
        <v>139</v>
      </c>
      <c r="S7" s="137">
        <v>45</v>
      </c>
      <c r="T7" s="138">
        <f>S7/35</f>
        <v>1.2857142857142858</v>
      </c>
      <c r="U7" s="135">
        <f t="shared" si="1"/>
        <v>16.649999999999999</v>
      </c>
      <c r="V7" s="295" t="s">
        <v>155</v>
      </c>
      <c r="W7" s="174" t="s">
        <v>93</v>
      </c>
      <c r="X7" s="174">
        <v>75</v>
      </c>
      <c r="Y7" s="175">
        <f>X7/30</f>
        <v>2.5</v>
      </c>
      <c r="Z7" s="176">
        <f t="shared" ref="Z7:Z11" si="6">X7*$H$2/1000</f>
        <v>27.75</v>
      </c>
    </row>
    <row r="8" spans="1:27" s="3" customFormat="1" ht="13.9" customHeight="1" x14ac:dyDescent="0.3">
      <c r="A8" s="358"/>
      <c r="B8" s="381"/>
      <c r="C8" s="87" t="s">
        <v>123</v>
      </c>
      <c r="D8" s="87">
        <v>15</v>
      </c>
      <c r="E8" s="87"/>
      <c r="F8" s="241">
        <f t="shared" si="2"/>
        <v>5.55</v>
      </c>
      <c r="G8" s="296"/>
      <c r="H8" s="137" t="s">
        <v>210</v>
      </c>
      <c r="I8" s="137">
        <v>5</v>
      </c>
      <c r="J8" s="138"/>
      <c r="K8" s="135">
        <f t="shared" si="3"/>
        <v>1.77</v>
      </c>
      <c r="L8" s="362"/>
      <c r="M8" s="172" t="s">
        <v>57</v>
      </c>
      <c r="N8" s="172">
        <v>15</v>
      </c>
      <c r="O8" s="240"/>
      <c r="P8" s="176">
        <f t="shared" si="5"/>
        <v>5.25</v>
      </c>
      <c r="Q8" s="373"/>
      <c r="R8" s="17" t="s">
        <v>106</v>
      </c>
      <c r="S8" s="17">
        <v>20</v>
      </c>
      <c r="T8" s="17"/>
      <c r="U8" s="135">
        <f t="shared" si="1"/>
        <v>7.4</v>
      </c>
      <c r="V8" s="296"/>
      <c r="W8" s="174" t="s">
        <v>62</v>
      </c>
      <c r="X8" s="174">
        <v>25</v>
      </c>
      <c r="Y8" s="175"/>
      <c r="Z8" s="176">
        <f t="shared" si="6"/>
        <v>9.25</v>
      </c>
    </row>
    <row r="9" spans="1:27" s="3" customFormat="1" ht="13.9" customHeight="1" x14ac:dyDescent="0.3">
      <c r="A9" s="358"/>
      <c r="B9" s="381"/>
      <c r="C9" s="87" t="s">
        <v>54</v>
      </c>
      <c r="D9" s="87">
        <v>25</v>
      </c>
      <c r="E9" s="87"/>
      <c r="F9" s="241">
        <f t="shared" si="2"/>
        <v>9.25</v>
      </c>
      <c r="G9" s="296"/>
      <c r="H9" s="25" t="s">
        <v>59</v>
      </c>
      <c r="I9" s="25">
        <v>25</v>
      </c>
      <c r="J9" s="25"/>
      <c r="K9" s="135">
        <f t="shared" si="3"/>
        <v>8.85</v>
      </c>
      <c r="L9" s="362"/>
      <c r="M9" s="172" t="s">
        <v>135</v>
      </c>
      <c r="N9" s="172">
        <v>5</v>
      </c>
      <c r="O9" s="240">
        <f>N9/50</f>
        <v>0.1</v>
      </c>
      <c r="P9" s="176">
        <f t="shared" si="5"/>
        <v>1.75</v>
      </c>
      <c r="Q9" s="373"/>
      <c r="R9" s="17" t="s">
        <v>197</v>
      </c>
      <c r="S9" s="17">
        <v>15</v>
      </c>
      <c r="T9" s="17"/>
      <c r="U9" s="135">
        <f t="shared" si="1"/>
        <v>5.55</v>
      </c>
      <c r="V9" s="296"/>
      <c r="W9" s="87" t="s">
        <v>125</v>
      </c>
      <c r="X9" s="87">
        <v>5</v>
      </c>
      <c r="Y9" s="87"/>
      <c r="Z9" s="176">
        <f t="shared" si="6"/>
        <v>1.85</v>
      </c>
    </row>
    <row r="10" spans="1:27" s="3" customFormat="1" ht="13.9" customHeight="1" x14ac:dyDescent="0.3">
      <c r="A10" s="358"/>
      <c r="B10" s="381"/>
      <c r="C10" s="88"/>
      <c r="D10" s="88"/>
      <c r="E10" s="171"/>
      <c r="F10" s="242"/>
      <c r="G10" s="296"/>
      <c r="H10" s="25" t="s">
        <v>211</v>
      </c>
      <c r="I10" s="25"/>
      <c r="J10" s="25"/>
      <c r="K10" s="135">
        <f t="shared" si="3"/>
        <v>0</v>
      </c>
      <c r="L10" s="362"/>
      <c r="M10" s="172" t="s">
        <v>258</v>
      </c>
      <c r="N10" s="172">
        <v>0.6</v>
      </c>
      <c r="O10" s="240"/>
      <c r="P10" s="176">
        <f t="shared" si="5"/>
        <v>0.21</v>
      </c>
      <c r="Q10" s="373"/>
      <c r="R10" s="19" t="s">
        <v>57</v>
      </c>
      <c r="S10" s="19">
        <v>15</v>
      </c>
      <c r="T10" s="23"/>
      <c r="U10" s="135">
        <f t="shared" si="1"/>
        <v>5.55</v>
      </c>
      <c r="V10" s="296"/>
      <c r="W10" s="87" t="s">
        <v>59</v>
      </c>
      <c r="X10" s="87">
        <v>15</v>
      </c>
      <c r="Y10" s="87"/>
      <c r="Z10" s="176">
        <f t="shared" si="6"/>
        <v>5.55</v>
      </c>
    </row>
    <row r="11" spans="1:27" s="3" customFormat="1" ht="13.9" customHeight="1" x14ac:dyDescent="0.3">
      <c r="A11" s="358"/>
      <c r="B11" s="381"/>
      <c r="C11" s="88"/>
      <c r="D11" s="88"/>
      <c r="E11" s="88"/>
      <c r="F11" s="242"/>
      <c r="G11" s="296"/>
      <c r="H11" s="19"/>
      <c r="I11" s="19"/>
      <c r="J11" s="19"/>
      <c r="K11" s="135">
        <f t="shared" si="3"/>
        <v>0</v>
      </c>
      <c r="L11" s="362"/>
      <c r="M11" s="88" t="s">
        <v>74</v>
      </c>
      <c r="N11" s="172">
        <v>25</v>
      </c>
      <c r="O11" s="160">
        <f>N11/35</f>
        <v>0.7142857142857143</v>
      </c>
      <c r="P11" s="176">
        <f t="shared" si="5"/>
        <v>8.75</v>
      </c>
      <c r="Q11" s="373"/>
      <c r="R11" s="19"/>
      <c r="S11" s="19"/>
      <c r="T11" s="19"/>
      <c r="U11" s="135"/>
      <c r="V11" s="296"/>
      <c r="W11" s="87" t="s">
        <v>114</v>
      </c>
      <c r="X11" s="87">
        <v>0.6</v>
      </c>
      <c r="Y11" s="86"/>
      <c r="Z11" s="176">
        <f t="shared" si="6"/>
        <v>0.222</v>
      </c>
    </row>
    <row r="12" spans="1:27" s="3" customFormat="1" ht="13.9" customHeight="1" x14ac:dyDescent="0.4">
      <c r="A12" s="358"/>
      <c r="B12" s="381"/>
      <c r="C12" s="88"/>
      <c r="D12" s="88"/>
      <c r="E12" s="171"/>
      <c r="F12" s="242"/>
      <c r="G12" s="296"/>
      <c r="H12" s="19"/>
      <c r="I12" s="19"/>
      <c r="J12" s="19"/>
      <c r="K12" s="135">
        <f t="shared" si="3"/>
        <v>0</v>
      </c>
      <c r="L12" s="362"/>
      <c r="M12" s="172" t="s">
        <v>76</v>
      </c>
      <c r="N12" s="172">
        <v>20</v>
      </c>
      <c r="O12" s="173"/>
      <c r="P12" s="176">
        <f t="shared" si="5"/>
        <v>7</v>
      </c>
      <c r="Q12" s="373"/>
      <c r="R12" s="19"/>
      <c r="S12" s="19"/>
      <c r="T12" s="23"/>
      <c r="U12" s="135"/>
      <c r="V12" s="296"/>
      <c r="W12" s="19"/>
      <c r="X12" s="19"/>
      <c r="Y12" s="23"/>
      <c r="Z12" s="135"/>
    </row>
    <row r="13" spans="1:27" s="3" customFormat="1" ht="13.9" customHeight="1" x14ac:dyDescent="0.4">
      <c r="A13" s="359"/>
      <c r="B13" s="382"/>
      <c r="C13" s="88"/>
      <c r="D13" s="88"/>
      <c r="E13" s="171"/>
      <c r="F13" s="242"/>
      <c r="G13" s="297"/>
      <c r="H13" s="19"/>
      <c r="I13" s="19"/>
      <c r="J13" s="23"/>
      <c r="K13" s="135">
        <f t="shared" si="3"/>
        <v>0</v>
      </c>
      <c r="L13" s="363"/>
      <c r="M13" s="172" t="s">
        <v>94</v>
      </c>
      <c r="N13" s="172">
        <v>0.6</v>
      </c>
      <c r="O13" s="173"/>
      <c r="P13" s="176">
        <f t="shared" si="5"/>
        <v>0.21</v>
      </c>
      <c r="Q13" s="374"/>
      <c r="R13" s="19"/>
      <c r="S13" s="19"/>
      <c r="T13" s="23"/>
      <c r="U13" s="135"/>
      <c r="V13" s="297"/>
      <c r="W13" s="19"/>
      <c r="X13" s="19"/>
      <c r="Y13" s="23"/>
      <c r="Z13" s="135"/>
    </row>
    <row r="14" spans="1:27" s="3" customFormat="1" ht="13.9" customHeight="1" x14ac:dyDescent="0.3">
      <c r="A14" s="357" t="s">
        <v>77</v>
      </c>
      <c r="B14" s="383" t="s">
        <v>153</v>
      </c>
      <c r="C14" s="88" t="s">
        <v>78</v>
      </c>
      <c r="D14" s="88">
        <v>30</v>
      </c>
      <c r="E14" s="159"/>
      <c r="F14" s="242">
        <f t="shared" ref="F14:F17" si="7">D14*$H$2/1000</f>
        <v>11.1</v>
      </c>
      <c r="G14" s="360" t="s">
        <v>166</v>
      </c>
      <c r="H14" s="139" t="s">
        <v>107</v>
      </c>
      <c r="I14" s="17">
        <v>70</v>
      </c>
      <c r="J14" s="23"/>
      <c r="K14" s="135">
        <f t="shared" si="3"/>
        <v>24.78</v>
      </c>
      <c r="L14" s="360" t="s">
        <v>206</v>
      </c>
      <c r="M14" s="139" t="s">
        <v>207</v>
      </c>
      <c r="N14" s="139">
        <v>80</v>
      </c>
      <c r="O14" s="143">
        <f>N14*0.7/40</f>
        <v>1.4</v>
      </c>
      <c r="P14" s="176">
        <f t="shared" si="5"/>
        <v>28</v>
      </c>
      <c r="Q14" s="375" t="s">
        <v>142</v>
      </c>
      <c r="R14" s="25" t="s">
        <v>58</v>
      </c>
      <c r="S14" s="25">
        <v>60</v>
      </c>
      <c r="T14" s="49">
        <f>S14/55</f>
        <v>1.0909090909090908</v>
      </c>
      <c r="U14" s="135">
        <f t="shared" si="1"/>
        <v>22.2</v>
      </c>
      <c r="V14" s="369" t="s">
        <v>156</v>
      </c>
      <c r="W14" s="88" t="s">
        <v>50</v>
      </c>
      <c r="X14" s="88">
        <v>55</v>
      </c>
      <c r="Y14" s="88"/>
      <c r="Z14" s="176">
        <f>X14*$H$2/1000</f>
        <v>20.350000000000001</v>
      </c>
    </row>
    <row r="15" spans="1:27" s="3" customFormat="1" ht="13.9" customHeight="1" x14ac:dyDescent="0.3">
      <c r="A15" s="358"/>
      <c r="B15" s="383"/>
      <c r="C15" s="88" t="s">
        <v>73</v>
      </c>
      <c r="D15" s="160">
        <v>25</v>
      </c>
      <c r="E15" s="159">
        <f>D15/55</f>
        <v>0.45454545454545453</v>
      </c>
      <c r="F15" s="242">
        <f t="shared" si="7"/>
        <v>9.25</v>
      </c>
      <c r="G15" s="360"/>
      <c r="H15" s="17" t="s">
        <v>58</v>
      </c>
      <c r="I15" s="17">
        <v>30</v>
      </c>
      <c r="J15" s="23">
        <f>I15/55</f>
        <v>0.54545454545454541</v>
      </c>
      <c r="K15" s="135">
        <f t="shared" si="3"/>
        <v>10.62</v>
      </c>
      <c r="L15" s="360"/>
      <c r="M15" s="144"/>
      <c r="N15" s="144"/>
      <c r="O15" s="145"/>
      <c r="P15" s="16"/>
      <c r="Q15" s="376"/>
      <c r="R15" s="25" t="s">
        <v>136</v>
      </c>
      <c r="S15" s="25">
        <v>3</v>
      </c>
      <c r="T15" s="49"/>
      <c r="U15" s="135">
        <f t="shared" si="1"/>
        <v>1.1100000000000001</v>
      </c>
      <c r="V15" s="370"/>
      <c r="W15" s="88" t="s">
        <v>74</v>
      </c>
      <c r="X15" s="88">
        <v>5</v>
      </c>
      <c r="Y15" s="88">
        <f>X15/35</f>
        <v>0.14285714285714285</v>
      </c>
      <c r="Z15" s="176">
        <f>X15*$H$2/1000</f>
        <v>1.85</v>
      </c>
    </row>
    <row r="16" spans="1:27" s="3" customFormat="1" ht="13.9" customHeight="1" x14ac:dyDescent="0.3">
      <c r="A16" s="358"/>
      <c r="B16" s="383"/>
      <c r="C16" s="88" t="s">
        <v>57</v>
      </c>
      <c r="D16" s="88">
        <v>20</v>
      </c>
      <c r="E16" s="159"/>
      <c r="F16" s="242">
        <f t="shared" si="7"/>
        <v>7.4</v>
      </c>
      <c r="G16" s="360"/>
      <c r="H16" s="17" t="s">
        <v>57</v>
      </c>
      <c r="I16" s="17">
        <v>5</v>
      </c>
      <c r="J16" s="22"/>
      <c r="K16" s="135">
        <f t="shared" si="3"/>
        <v>1.77</v>
      </c>
      <c r="L16" s="360"/>
      <c r="M16" s="144"/>
      <c r="N16" s="144"/>
      <c r="O16" s="145"/>
      <c r="P16" s="16"/>
      <c r="Q16" s="376"/>
      <c r="R16" s="25"/>
      <c r="S16" s="25"/>
      <c r="T16" s="49"/>
      <c r="U16" s="135">
        <f t="shared" si="1"/>
        <v>0</v>
      </c>
      <c r="V16" s="370"/>
      <c r="W16" s="88" t="s">
        <v>57</v>
      </c>
      <c r="X16" s="88">
        <v>5</v>
      </c>
      <c r="Y16" s="88"/>
      <c r="Z16" s="176">
        <f>X16*$H$2/1000</f>
        <v>1.85</v>
      </c>
    </row>
    <row r="17" spans="1:26" s="3" customFormat="1" ht="13.9" customHeight="1" x14ac:dyDescent="0.3">
      <c r="A17" s="358"/>
      <c r="B17" s="383"/>
      <c r="C17" s="88" t="s">
        <v>41</v>
      </c>
      <c r="D17" s="160">
        <v>5</v>
      </c>
      <c r="E17" s="159"/>
      <c r="F17" s="242">
        <f t="shared" si="7"/>
        <v>1.85</v>
      </c>
      <c r="G17" s="360"/>
      <c r="H17" s="17"/>
      <c r="I17" s="17"/>
      <c r="J17" s="22"/>
      <c r="K17" s="135">
        <f t="shared" si="3"/>
        <v>0</v>
      </c>
      <c r="L17" s="360"/>
      <c r="M17" s="144"/>
      <c r="N17" s="144"/>
      <c r="O17" s="145"/>
      <c r="P17" s="16"/>
      <c r="Q17" s="376"/>
      <c r="S17" s="25"/>
      <c r="U17" s="135">
        <f t="shared" si="1"/>
        <v>0</v>
      </c>
      <c r="V17" s="370"/>
      <c r="W17" s="88" t="s">
        <v>108</v>
      </c>
      <c r="X17" s="88">
        <v>12</v>
      </c>
      <c r="Y17" s="88"/>
      <c r="Z17" s="176">
        <f>X17*$H$2/1000</f>
        <v>4.4400000000000004</v>
      </c>
    </row>
    <row r="18" spans="1:26" s="3" customFormat="1" ht="13.9" customHeight="1" x14ac:dyDescent="0.3">
      <c r="A18" s="358"/>
      <c r="B18" s="383"/>
      <c r="C18" s="88"/>
      <c r="D18" s="88"/>
      <c r="E18" s="159"/>
      <c r="F18" s="242"/>
      <c r="G18" s="360"/>
      <c r="H18" s="19"/>
      <c r="I18" s="19"/>
      <c r="J18" s="22"/>
      <c r="K18" s="135">
        <f t="shared" si="3"/>
        <v>0</v>
      </c>
      <c r="L18" s="360"/>
      <c r="M18" s="139"/>
      <c r="N18" s="139"/>
      <c r="O18" s="143"/>
      <c r="P18" s="16"/>
      <c r="Q18" s="376"/>
      <c r="R18" s="25"/>
      <c r="S18" s="26"/>
      <c r="T18" s="27"/>
      <c r="U18" s="135">
        <f t="shared" si="1"/>
        <v>0</v>
      </c>
      <c r="V18" s="370"/>
      <c r="W18" s="88" t="s">
        <v>60</v>
      </c>
      <c r="X18" s="88">
        <v>0.6</v>
      </c>
      <c r="Y18" s="88"/>
      <c r="Z18" s="176">
        <f>X18*$H$2/1000</f>
        <v>0.222</v>
      </c>
    </row>
    <row r="19" spans="1:26" s="3" customFormat="1" ht="13.9" customHeight="1" x14ac:dyDescent="0.3">
      <c r="A19" s="359"/>
      <c r="B19" s="383"/>
      <c r="C19" s="88"/>
      <c r="D19" s="88"/>
      <c r="E19" s="159"/>
      <c r="F19" s="242"/>
      <c r="G19" s="360"/>
      <c r="H19" s="17"/>
      <c r="I19" s="17"/>
      <c r="J19" s="23"/>
      <c r="K19" s="135">
        <f t="shared" si="3"/>
        <v>0</v>
      </c>
      <c r="L19" s="360"/>
      <c r="M19" s="139"/>
      <c r="N19" s="139"/>
      <c r="O19" s="143"/>
      <c r="P19" s="16"/>
      <c r="Q19" s="377"/>
      <c r="R19" s="12"/>
      <c r="S19" s="12"/>
      <c r="T19" s="13"/>
      <c r="U19" s="135">
        <f t="shared" si="1"/>
        <v>0</v>
      </c>
      <c r="V19" s="371"/>
      <c r="W19" s="25"/>
      <c r="X19" s="25"/>
      <c r="Y19" s="27"/>
      <c r="Z19" s="135">
        <f t="shared" ref="Z19:Z21" si="8">X19*$H$2/1000</f>
        <v>0</v>
      </c>
    </row>
    <row r="20" spans="1:26" s="3" customFormat="1" ht="16.149999999999999" customHeight="1" x14ac:dyDescent="0.4">
      <c r="A20" s="357" t="s">
        <v>83</v>
      </c>
      <c r="B20" s="380" t="s">
        <v>44</v>
      </c>
      <c r="C20" s="179" t="s">
        <v>44</v>
      </c>
      <c r="D20" s="88">
        <v>75</v>
      </c>
      <c r="E20" s="171"/>
      <c r="F20" s="242">
        <f t="shared" ref="F20:F25" si="9">D20*$H$2/1000</f>
        <v>27.75</v>
      </c>
      <c r="G20" s="295" t="s">
        <v>44</v>
      </c>
      <c r="H20" s="140" t="s">
        <v>44</v>
      </c>
      <c r="I20" s="19">
        <v>75</v>
      </c>
      <c r="J20" s="23"/>
      <c r="K20" s="135">
        <f t="shared" si="3"/>
        <v>26.55</v>
      </c>
      <c r="L20" s="295"/>
      <c r="M20" s="140"/>
      <c r="N20" s="19"/>
      <c r="O20" s="23"/>
      <c r="P20" s="135"/>
      <c r="Q20" s="372" t="s">
        <v>44</v>
      </c>
      <c r="R20" s="140" t="s">
        <v>44</v>
      </c>
      <c r="S20" s="19">
        <v>75</v>
      </c>
      <c r="T20" s="23"/>
      <c r="U20" s="135">
        <f t="shared" si="1"/>
        <v>27.75</v>
      </c>
      <c r="V20" s="295" t="s">
        <v>250</v>
      </c>
      <c r="W20" s="140" t="s">
        <v>254</v>
      </c>
      <c r="X20" s="19">
        <v>75</v>
      </c>
      <c r="Y20" s="23"/>
      <c r="Z20" s="158">
        <f t="shared" si="8"/>
        <v>27.75</v>
      </c>
    </row>
    <row r="21" spans="1:26" s="3" customFormat="1" ht="13.9" customHeight="1" x14ac:dyDescent="0.4">
      <c r="A21" s="358"/>
      <c r="B21" s="381"/>
      <c r="C21" s="88"/>
      <c r="D21" s="88"/>
      <c r="E21" s="171"/>
      <c r="F21" s="242">
        <f t="shared" si="9"/>
        <v>0</v>
      </c>
      <c r="G21" s="296"/>
      <c r="H21" s="19"/>
      <c r="I21" s="19"/>
      <c r="J21" s="23"/>
      <c r="K21" s="135">
        <f t="shared" si="3"/>
        <v>0</v>
      </c>
      <c r="L21" s="296"/>
      <c r="M21" s="19"/>
      <c r="N21" s="19"/>
      <c r="O21" s="23"/>
      <c r="P21" s="135"/>
      <c r="Q21" s="373"/>
      <c r="R21" s="19"/>
      <c r="S21" s="19"/>
      <c r="T21" s="23"/>
      <c r="U21" s="135">
        <f t="shared" si="1"/>
        <v>0</v>
      </c>
      <c r="V21" s="296"/>
      <c r="W21" s="19"/>
      <c r="X21" s="19"/>
      <c r="Y21" s="23"/>
      <c r="Z21" s="158">
        <f t="shared" si="8"/>
        <v>0</v>
      </c>
    </row>
    <row r="22" spans="1:26" s="3" customFormat="1" ht="13.9" customHeight="1" x14ac:dyDescent="0.4">
      <c r="A22" s="358"/>
      <c r="B22" s="381"/>
      <c r="C22" s="88"/>
      <c r="D22" s="88"/>
      <c r="E22" s="171"/>
      <c r="F22" s="242">
        <f t="shared" si="9"/>
        <v>0</v>
      </c>
      <c r="G22" s="296"/>
      <c r="H22" s="19"/>
      <c r="I22" s="19"/>
      <c r="J22" s="23"/>
      <c r="K22" s="135">
        <f t="shared" si="3"/>
        <v>0</v>
      </c>
      <c r="L22" s="296"/>
      <c r="M22" s="19"/>
      <c r="N22" s="19"/>
      <c r="O22" s="23"/>
      <c r="P22" s="135"/>
      <c r="Q22" s="373"/>
      <c r="R22" s="19"/>
      <c r="S22" s="19"/>
      <c r="T22" s="23"/>
      <c r="U22" s="135">
        <f t="shared" si="1"/>
        <v>0</v>
      </c>
      <c r="V22" s="296"/>
      <c r="W22" s="19"/>
      <c r="X22" s="19"/>
      <c r="Y22" s="23"/>
      <c r="Z22" s="158">
        <f t="shared" ref="Z22:Z23" si="10">X22*382/1000</f>
        <v>0</v>
      </c>
    </row>
    <row r="23" spans="1:26" s="3" customFormat="1" ht="13.9" customHeight="1" x14ac:dyDescent="0.4">
      <c r="A23" s="359"/>
      <c r="B23" s="382"/>
      <c r="C23" s="88"/>
      <c r="D23" s="88"/>
      <c r="E23" s="171"/>
      <c r="F23" s="242">
        <f t="shared" si="9"/>
        <v>0</v>
      </c>
      <c r="G23" s="297"/>
      <c r="H23" s="19"/>
      <c r="I23" s="19"/>
      <c r="J23" s="23"/>
      <c r="K23" s="135">
        <f t="shared" si="3"/>
        <v>0</v>
      </c>
      <c r="L23" s="297"/>
      <c r="M23" s="19"/>
      <c r="N23" s="19"/>
      <c r="O23" s="23"/>
      <c r="P23" s="135"/>
      <c r="Q23" s="374"/>
      <c r="R23" s="19"/>
      <c r="S23" s="19"/>
      <c r="T23" s="23"/>
      <c r="U23" s="135">
        <f t="shared" si="1"/>
        <v>0</v>
      </c>
      <c r="V23" s="297"/>
      <c r="W23" s="19"/>
      <c r="X23" s="19"/>
      <c r="Y23" s="23"/>
      <c r="Z23" s="158">
        <f t="shared" si="10"/>
        <v>0</v>
      </c>
    </row>
    <row r="24" spans="1:26" s="3" customFormat="1" ht="13.9" customHeight="1" x14ac:dyDescent="0.3">
      <c r="A24" s="319" t="s">
        <v>84</v>
      </c>
      <c r="B24" s="380" t="s">
        <v>154</v>
      </c>
      <c r="C24" s="174" t="s">
        <v>86</v>
      </c>
      <c r="D24" s="87">
        <v>0.6</v>
      </c>
      <c r="E24" s="86"/>
      <c r="F24" s="242">
        <f t="shared" si="9"/>
        <v>0.222</v>
      </c>
      <c r="G24" s="301" t="s">
        <v>146</v>
      </c>
      <c r="H24" s="174" t="s">
        <v>61</v>
      </c>
      <c r="I24" s="87">
        <v>15</v>
      </c>
      <c r="J24" s="86"/>
      <c r="K24" s="135">
        <f t="shared" si="3"/>
        <v>5.31</v>
      </c>
      <c r="L24" s="295"/>
      <c r="M24" s="22"/>
      <c r="N24" s="22"/>
      <c r="O24" s="47"/>
      <c r="P24" s="135"/>
      <c r="Q24" s="328" t="s">
        <v>143</v>
      </c>
      <c r="R24" s="137" t="s">
        <v>78</v>
      </c>
      <c r="S24" s="146">
        <v>10</v>
      </c>
      <c r="T24" s="147"/>
      <c r="U24" s="135">
        <f t="shared" si="1"/>
        <v>3.7</v>
      </c>
      <c r="V24" s="295" t="s">
        <v>157</v>
      </c>
      <c r="W24" s="139" t="s">
        <v>134</v>
      </c>
      <c r="X24" s="17">
        <v>35</v>
      </c>
      <c r="Y24" s="18"/>
      <c r="Z24" s="135">
        <f t="shared" ref="Z24:Z25" si="11">X24*$H$2/1000</f>
        <v>12.95</v>
      </c>
    </row>
    <row r="25" spans="1:26" s="3" customFormat="1" ht="13.9" customHeight="1" x14ac:dyDescent="0.3">
      <c r="A25" s="320"/>
      <c r="B25" s="381"/>
      <c r="C25" s="174" t="s">
        <v>58</v>
      </c>
      <c r="D25" s="87">
        <v>5</v>
      </c>
      <c r="E25" s="86"/>
      <c r="F25" s="242">
        <f t="shared" si="9"/>
        <v>1.85</v>
      </c>
      <c r="G25" s="302"/>
      <c r="H25" s="174" t="s">
        <v>80</v>
      </c>
      <c r="I25" s="87">
        <v>20</v>
      </c>
      <c r="J25" s="86"/>
      <c r="K25" s="135">
        <f t="shared" si="3"/>
        <v>7.08</v>
      </c>
      <c r="L25" s="296"/>
      <c r="M25" s="22"/>
      <c r="N25" s="22"/>
      <c r="O25" s="47"/>
      <c r="P25" s="135"/>
      <c r="Q25" s="328"/>
      <c r="R25" s="137" t="s">
        <v>101</v>
      </c>
      <c r="S25" s="146">
        <v>20</v>
      </c>
      <c r="T25" s="147"/>
      <c r="U25" s="135">
        <f t="shared" si="1"/>
        <v>7.4</v>
      </c>
      <c r="V25" s="296"/>
      <c r="W25" s="139" t="s">
        <v>205</v>
      </c>
      <c r="X25" s="17">
        <v>5</v>
      </c>
      <c r="Y25" s="18"/>
      <c r="Z25" s="135">
        <f t="shared" si="11"/>
        <v>1.85</v>
      </c>
    </row>
    <row r="26" spans="1:26" s="3" customFormat="1" ht="13.9" customHeight="1" x14ac:dyDescent="0.3">
      <c r="A26" s="320"/>
      <c r="B26" s="381"/>
      <c r="C26" s="160"/>
      <c r="D26" s="87"/>
      <c r="E26" s="86"/>
      <c r="F26" s="242"/>
      <c r="G26" s="302"/>
      <c r="H26" s="160"/>
      <c r="I26" s="87"/>
      <c r="J26" s="86"/>
      <c r="K26" s="135"/>
      <c r="L26" s="296"/>
      <c r="M26" s="22"/>
      <c r="N26" s="22"/>
      <c r="O26" s="47"/>
      <c r="P26" s="136"/>
      <c r="Q26" s="328"/>
      <c r="R26" s="137" t="s">
        <v>57</v>
      </c>
      <c r="S26" s="146">
        <v>5</v>
      </c>
      <c r="T26" s="147"/>
      <c r="U26" s="135">
        <f t="shared" si="1"/>
        <v>1.85</v>
      </c>
      <c r="V26" s="296"/>
      <c r="W26" s="3" t="s">
        <v>213</v>
      </c>
      <c r="X26" s="17"/>
      <c r="Y26" s="18"/>
      <c r="Z26" s="136"/>
    </row>
    <row r="27" spans="1:26" s="3" customFormat="1" ht="13.9" customHeight="1" x14ac:dyDescent="0.3">
      <c r="A27" s="320"/>
      <c r="B27" s="381"/>
      <c r="C27" s="87"/>
      <c r="D27" s="87"/>
      <c r="E27" s="86"/>
      <c r="F27" s="242"/>
      <c r="G27" s="302"/>
      <c r="H27" s="87"/>
      <c r="I27" s="87"/>
      <c r="J27" s="86"/>
      <c r="K27" s="158"/>
      <c r="L27" s="296"/>
      <c r="M27" s="22"/>
      <c r="N27" s="22"/>
      <c r="O27" s="47"/>
      <c r="P27" s="16"/>
      <c r="Q27" s="328"/>
      <c r="R27" s="25" t="s">
        <v>59</v>
      </c>
      <c r="S27" s="26">
        <v>10</v>
      </c>
      <c r="T27" s="27"/>
      <c r="U27" s="135">
        <f t="shared" si="1"/>
        <v>3.7</v>
      </c>
      <c r="V27" s="296"/>
      <c r="W27" s="17"/>
      <c r="X27" s="17"/>
      <c r="Y27" s="18"/>
      <c r="Z27" s="136"/>
    </row>
    <row r="28" spans="1:26" s="3" customFormat="1" ht="13.9" customHeight="1" x14ac:dyDescent="0.3">
      <c r="A28" s="321"/>
      <c r="B28" s="382"/>
      <c r="C28" s="87"/>
      <c r="D28" s="87"/>
      <c r="E28" s="86"/>
      <c r="F28" s="242"/>
      <c r="G28" s="303"/>
      <c r="H28" s="87"/>
      <c r="I28" s="87"/>
      <c r="J28" s="86"/>
      <c r="K28" s="158"/>
      <c r="L28" s="297"/>
      <c r="M28" s="22"/>
      <c r="N28" s="22"/>
      <c r="O28" s="47"/>
      <c r="P28" s="16"/>
      <c r="Q28" s="328"/>
      <c r="R28" s="25" t="s">
        <v>58</v>
      </c>
      <c r="S28" s="26">
        <v>5</v>
      </c>
      <c r="T28" s="27"/>
      <c r="U28" s="135">
        <f t="shared" si="1"/>
        <v>1.85</v>
      </c>
      <c r="V28" s="297"/>
      <c r="W28" s="17"/>
      <c r="X28" s="17"/>
      <c r="Y28" s="18"/>
      <c r="Z28" s="135"/>
    </row>
    <row r="29" spans="1:26" s="3" customFormat="1" ht="16.149999999999999" customHeight="1" x14ac:dyDescent="0.3">
      <c r="A29" s="365" t="s">
        <v>7</v>
      </c>
      <c r="B29" s="364"/>
      <c r="C29" s="25"/>
      <c r="D29" s="26"/>
      <c r="E29" s="29"/>
      <c r="F29" s="13"/>
      <c r="G29" s="59" t="s">
        <v>7</v>
      </c>
      <c r="H29" s="17">
        <v>1</v>
      </c>
      <c r="I29" s="17"/>
      <c r="J29" s="18"/>
      <c r="K29" s="74"/>
      <c r="L29" s="59" t="s">
        <v>7</v>
      </c>
      <c r="M29" s="17"/>
      <c r="N29" s="17"/>
      <c r="O29" s="18"/>
      <c r="P29" s="89"/>
      <c r="Q29" s="28" t="s">
        <v>7</v>
      </c>
      <c r="R29" s="11">
        <v>1</v>
      </c>
      <c r="S29" s="11"/>
      <c r="T29" s="48"/>
      <c r="U29" s="50"/>
      <c r="V29" s="28" t="s">
        <v>7</v>
      </c>
      <c r="W29" s="11"/>
      <c r="X29" s="11"/>
      <c r="Y29" s="48"/>
      <c r="Z29" s="50"/>
    </row>
    <row r="30" spans="1:26" s="3" customFormat="1" ht="16.899999999999999" customHeight="1" thickBot="1" x14ac:dyDescent="0.35">
      <c r="A30" s="366" t="s">
        <v>24</v>
      </c>
      <c r="B30" s="367"/>
      <c r="C30" s="32"/>
      <c r="D30" s="51"/>
      <c r="E30" s="72"/>
      <c r="F30" s="243"/>
      <c r="G30" s="93" t="s">
        <v>24</v>
      </c>
      <c r="H30" s="81"/>
      <c r="I30" s="90"/>
      <c r="J30" s="91"/>
      <c r="K30" s="92"/>
      <c r="L30" s="93" t="s">
        <v>24</v>
      </c>
      <c r="M30" s="81"/>
      <c r="N30" s="90"/>
      <c r="O30" s="91"/>
      <c r="P30" s="94"/>
      <c r="Q30" s="53" t="s">
        <v>24</v>
      </c>
      <c r="R30" s="32"/>
      <c r="S30" s="33"/>
      <c r="T30" s="34"/>
      <c r="U30" s="35"/>
      <c r="V30" s="53" t="s">
        <v>24</v>
      </c>
      <c r="W30" s="32"/>
      <c r="X30" s="33"/>
      <c r="Y30" s="34"/>
      <c r="Z30" s="35"/>
    </row>
    <row r="31" spans="1:26" s="3" customFormat="1" ht="16.149999999999999" customHeight="1" x14ac:dyDescent="0.4">
      <c r="A31" s="322" t="s">
        <v>25</v>
      </c>
      <c r="B31" s="337" t="s">
        <v>26</v>
      </c>
      <c r="C31" s="338"/>
      <c r="D31" s="37"/>
      <c r="E31" s="37"/>
      <c r="F31" s="37"/>
      <c r="G31" s="337" t="s">
        <v>26</v>
      </c>
      <c r="H31" s="338"/>
      <c r="I31" s="37"/>
      <c r="J31" s="37"/>
      <c r="K31" s="37"/>
      <c r="L31" s="337" t="s">
        <v>26</v>
      </c>
      <c r="M31" s="338"/>
      <c r="N31" s="37"/>
      <c r="O31" s="37"/>
      <c r="P31" s="37"/>
      <c r="Q31" s="337" t="s">
        <v>26</v>
      </c>
      <c r="R31" s="338"/>
      <c r="S31" s="37"/>
      <c r="T31" s="95"/>
      <c r="U31" s="96"/>
      <c r="V31" s="337" t="s">
        <v>26</v>
      </c>
      <c r="W31" s="338"/>
      <c r="X31" s="37"/>
      <c r="Y31" s="95"/>
      <c r="Z31" s="96"/>
    </row>
    <row r="32" spans="1:26" s="3" customFormat="1" ht="13.9" customHeight="1" x14ac:dyDescent="0.4">
      <c r="A32" s="323"/>
      <c r="B32" s="364" t="s">
        <v>27</v>
      </c>
      <c r="C32" s="364"/>
      <c r="D32" s="11">
        <v>5</v>
      </c>
      <c r="E32" s="11"/>
      <c r="F32" s="12"/>
      <c r="G32" s="364" t="s">
        <v>27</v>
      </c>
      <c r="H32" s="364"/>
      <c r="I32" s="11">
        <v>5</v>
      </c>
      <c r="J32" s="11"/>
      <c r="K32" s="12"/>
      <c r="L32" s="364" t="s">
        <v>27</v>
      </c>
      <c r="M32" s="364"/>
      <c r="N32" s="11">
        <v>5</v>
      </c>
      <c r="O32" s="11"/>
      <c r="P32" s="12"/>
      <c r="Q32" s="364" t="s">
        <v>27</v>
      </c>
      <c r="R32" s="364"/>
      <c r="S32" s="11">
        <v>5</v>
      </c>
      <c r="T32" s="48"/>
      <c r="U32" s="50"/>
      <c r="V32" s="364" t="s">
        <v>27</v>
      </c>
      <c r="W32" s="364"/>
      <c r="X32" s="11">
        <v>5</v>
      </c>
      <c r="Y32" s="48"/>
      <c r="Z32" s="50"/>
    </row>
    <row r="33" spans="1:26" s="3" customFormat="1" ht="13.9" customHeight="1" x14ac:dyDescent="0.4">
      <c r="A33" s="323"/>
      <c r="B33" s="364" t="s">
        <v>28</v>
      </c>
      <c r="C33" s="364"/>
      <c r="D33" s="40">
        <f>SUM(E6:E19)</f>
        <v>2.3116883116883118</v>
      </c>
      <c r="E33" s="40"/>
      <c r="F33" s="12"/>
      <c r="G33" s="364" t="s">
        <v>28</v>
      </c>
      <c r="H33" s="364"/>
      <c r="I33" s="40">
        <f>SUM(J6:J19)</f>
        <v>2.2954545454545454</v>
      </c>
      <c r="J33" s="40"/>
      <c r="K33" s="12"/>
      <c r="L33" s="364" t="s">
        <v>28</v>
      </c>
      <c r="M33" s="364"/>
      <c r="N33" s="40">
        <f>SUM(O6:O19)</f>
        <v>2.2142857142857144</v>
      </c>
      <c r="O33" s="40"/>
      <c r="P33" s="12"/>
      <c r="Q33" s="364" t="s">
        <v>28</v>
      </c>
      <c r="R33" s="364"/>
      <c r="S33" s="40">
        <f>SUM(T6:T19)</f>
        <v>2.3766233766233764</v>
      </c>
      <c r="T33" s="63"/>
      <c r="U33" s="50"/>
      <c r="V33" s="364" t="s">
        <v>28</v>
      </c>
      <c r="W33" s="364"/>
      <c r="X33" s="40">
        <f>SUM(Y6:Y19)</f>
        <v>2.6428571428571428</v>
      </c>
      <c r="Y33" s="63"/>
      <c r="Z33" s="50"/>
    </row>
    <row r="34" spans="1:26" s="3" customFormat="1" ht="13.9" customHeight="1" x14ac:dyDescent="0.4">
      <c r="A34" s="323"/>
      <c r="B34" s="364" t="s">
        <v>63</v>
      </c>
      <c r="C34" s="364"/>
      <c r="D34" s="40">
        <v>1.45</v>
      </c>
      <c r="E34" s="40"/>
      <c r="F34" s="12"/>
      <c r="G34" s="364" t="s">
        <v>63</v>
      </c>
      <c r="H34" s="364"/>
      <c r="I34" s="40">
        <v>1.75</v>
      </c>
      <c r="J34" s="40"/>
      <c r="K34" s="12"/>
      <c r="L34" s="364" t="s">
        <v>63</v>
      </c>
      <c r="M34" s="364"/>
      <c r="N34" s="40">
        <v>1.25</v>
      </c>
      <c r="O34" s="40"/>
      <c r="P34" s="12"/>
      <c r="Q34" s="364" t="s">
        <v>63</v>
      </c>
      <c r="R34" s="364"/>
      <c r="S34" s="40">
        <v>1.4</v>
      </c>
      <c r="T34" s="63"/>
      <c r="U34" s="50"/>
      <c r="V34" s="364" t="s">
        <v>63</v>
      </c>
      <c r="W34" s="364"/>
      <c r="X34" s="40">
        <v>1.95</v>
      </c>
      <c r="Y34" s="63"/>
      <c r="Z34" s="50"/>
    </row>
    <row r="35" spans="1:26" s="3" customFormat="1" ht="13.5" x14ac:dyDescent="0.3">
      <c r="A35" s="324"/>
      <c r="B35" s="334" t="s">
        <v>29</v>
      </c>
      <c r="C35" s="334"/>
      <c r="D35" s="55"/>
      <c r="E35" s="55"/>
      <c r="F35" s="42"/>
      <c r="G35" s="334" t="s">
        <v>29</v>
      </c>
      <c r="H35" s="334"/>
      <c r="I35" s="55">
        <v>1</v>
      </c>
      <c r="J35" s="55"/>
      <c r="K35" s="42"/>
      <c r="L35" s="334" t="s">
        <v>29</v>
      </c>
      <c r="M35" s="334"/>
      <c r="N35" s="55"/>
      <c r="O35" s="55"/>
      <c r="P35" s="42"/>
      <c r="Q35" s="334" t="s">
        <v>29</v>
      </c>
      <c r="R35" s="334"/>
      <c r="S35" s="55">
        <v>1</v>
      </c>
      <c r="T35" s="76"/>
      <c r="U35" s="65"/>
      <c r="V35" s="334" t="s">
        <v>29</v>
      </c>
      <c r="W35" s="334"/>
      <c r="X35" s="55"/>
      <c r="Y35" s="76"/>
      <c r="Z35" s="65"/>
    </row>
    <row r="36" spans="1:26" s="3" customFormat="1" ht="13.9" customHeight="1" x14ac:dyDescent="0.4">
      <c r="A36" s="324"/>
      <c r="B36" s="353" t="s">
        <v>30</v>
      </c>
      <c r="C36" s="354"/>
      <c r="D36" s="41"/>
      <c r="E36" s="41"/>
      <c r="F36" s="42"/>
      <c r="G36" s="353" t="s">
        <v>30</v>
      </c>
      <c r="H36" s="354"/>
      <c r="I36" s="41"/>
      <c r="J36" s="41"/>
      <c r="K36" s="42"/>
      <c r="L36" s="353" t="s">
        <v>30</v>
      </c>
      <c r="M36" s="354"/>
      <c r="N36" s="41"/>
      <c r="O36" s="41"/>
      <c r="P36" s="42"/>
      <c r="Q36" s="353" t="s">
        <v>30</v>
      </c>
      <c r="R36" s="354"/>
      <c r="S36" s="41"/>
      <c r="T36" s="64"/>
      <c r="U36" s="97"/>
      <c r="V36" s="353" t="s">
        <v>30</v>
      </c>
      <c r="W36" s="354"/>
      <c r="X36" s="41"/>
      <c r="Y36" s="64"/>
      <c r="Z36" s="97"/>
    </row>
    <row r="37" spans="1:26" s="3" customFormat="1" ht="13.9" customHeight="1" x14ac:dyDescent="0.4">
      <c r="A37" s="324"/>
      <c r="B37" s="353" t="s">
        <v>31</v>
      </c>
      <c r="C37" s="354"/>
      <c r="D37" s="41">
        <v>2.5</v>
      </c>
      <c r="E37" s="41"/>
      <c r="F37" s="42"/>
      <c r="G37" s="353" t="s">
        <v>31</v>
      </c>
      <c r="H37" s="354"/>
      <c r="I37" s="41">
        <v>2.5</v>
      </c>
      <c r="J37" s="41"/>
      <c r="K37" s="42"/>
      <c r="L37" s="353" t="s">
        <v>31</v>
      </c>
      <c r="M37" s="354"/>
      <c r="N37" s="41">
        <v>2.5</v>
      </c>
      <c r="O37" s="41"/>
      <c r="P37" s="42"/>
      <c r="Q37" s="353" t="s">
        <v>31</v>
      </c>
      <c r="R37" s="354"/>
      <c r="S37" s="41">
        <v>2.5</v>
      </c>
      <c r="T37" s="64"/>
      <c r="U37" s="97"/>
      <c r="V37" s="353" t="s">
        <v>31</v>
      </c>
      <c r="W37" s="354"/>
      <c r="X37" s="41">
        <v>2.5</v>
      </c>
      <c r="Y37" s="64"/>
      <c r="Z37" s="97"/>
    </row>
    <row r="38" spans="1:26" s="3" customFormat="1" ht="22" thickBot="1" x14ac:dyDescent="0.45">
      <c r="A38" s="325"/>
      <c r="B38" s="355" t="s">
        <v>32</v>
      </c>
      <c r="C38" s="355"/>
      <c r="D38" s="43">
        <f>D32*70+D33*75+D34*25+D35*60+D36*120+D37*45</f>
        <v>672.12662337662334</v>
      </c>
      <c r="E38" s="43"/>
      <c r="F38" s="32"/>
      <c r="G38" s="355" t="s">
        <v>32</v>
      </c>
      <c r="H38" s="355"/>
      <c r="I38" s="43">
        <f>I32*70+I33*75+I34*25+I35*60+I36*120+I37*45</f>
        <v>738.40909090909088</v>
      </c>
      <c r="J38" s="43"/>
      <c r="K38" s="32"/>
      <c r="L38" s="355" t="s">
        <v>32</v>
      </c>
      <c r="M38" s="355"/>
      <c r="N38" s="43">
        <f>N32*70+N33*75+N34*25+N35*60+N36*120+N37*45</f>
        <v>659.82142857142856</v>
      </c>
      <c r="O38" s="43"/>
      <c r="P38" s="32"/>
      <c r="Q38" s="356" t="s">
        <v>40</v>
      </c>
      <c r="R38" s="355"/>
      <c r="S38" s="43">
        <f>S32*70+S33*75+S34*25+S35*60+S36*120+S37*45</f>
        <v>735.7467532467532</v>
      </c>
      <c r="T38" s="43"/>
      <c r="U38" s="35"/>
      <c r="V38" s="355" t="s">
        <v>32</v>
      </c>
      <c r="W38" s="355"/>
      <c r="X38" s="43">
        <f>X32*70+X33*75+X34*25+X35*60+X36*120+X37*45</f>
        <v>709.46428571428578</v>
      </c>
      <c r="Y38" s="66"/>
      <c r="Z38" s="35"/>
    </row>
    <row r="39" spans="1:26" s="4" customFormat="1" x14ac:dyDescent="0.4">
      <c r="B39" s="4" t="s">
        <v>33</v>
      </c>
      <c r="I39" s="4" t="s">
        <v>34</v>
      </c>
      <c r="S39" s="4" t="s">
        <v>35</v>
      </c>
    </row>
    <row r="40" spans="1:26" s="5" customFormat="1" ht="13.5" x14ac:dyDescent="0.4">
      <c r="A40" s="312" t="s">
        <v>36</v>
      </c>
      <c r="B40" s="312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</row>
    <row r="41" spans="1:26" s="5" customFormat="1" ht="19.5" x14ac:dyDescent="0.4">
      <c r="A41" s="82" t="s">
        <v>37</v>
      </c>
      <c r="Q41" s="98" t="s">
        <v>38</v>
      </c>
      <c r="R41" s="79"/>
      <c r="S41" s="79"/>
      <c r="T41" s="79"/>
      <c r="U41" s="79"/>
      <c r="V41" s="79"/>
      <c r="W41" s="79"/>
      <c r="X41" s="79"/>
      <c r="Y41" s="79"/>
    </row>
    <row r="42" spans="1:26" s="3" customFormat="1" ht="13.5" x14ac:dyDescent="0.4">
      <c r="A42" s="313" t="s">
        <v>39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</row>
  </sheetData>
  <mergeCells count="82">
    <mergeCell ref="B5:B6"/>
    <mergeCell ref="B7:B13"/>
    <mergeCell ref="B14:B19"/>
    <mergeCell ref="B20:B23"/>
    <mergeCell ref="B24:B28"/>
    <mergeCell ref="A1:P1"/>
    <mergeCell ref="A2:G2"/>
    <mergeCell ref="S2:W2"/>
    <mergeCell ref="B3:F3"/>
    <mergeCell ref="G3:K3"/>
    <mergeCell ref="L3:P3"/>
    <mergeCell ref="Q3:U3"/>
    <mergeCell ref="V3:Z3"/>
    <mergeCell ref="L24:L28"/>
    <mergeCell ref="Q5:Q6"/>
    <mergeCell ref="Q7:Q13"/>
    <mergeCell ref="Q14:Q19"/>
    <mergeCell ref="Q20:Q23"/>
    <mergeCell ref="Q24:Q28"/>
    <mergeCell ref="V5:V6"/>
    <mergeCell ref="Q31:R31"/>
    <mergeCell ref="V31:W31"/>
    <mergeCell ref="V7:V13"/>
    <mergeCell ref="V14:V19"/>
    <mergeCell ref="V20:V23"/>
    <mergeCell ref="V24:V28"/>
    <mergeCell ref="A29:B29"/>
    <mergeCell ref="A30:B30"/>
    <mergeCell ref="B31:C31"/>
    <mergeCell ref="G31:H31"/>
    <mergeCell ref="L31:M31"/>
    <mergeCell ref="V32:W32"/>
    <mergeCell ref="B33:C33"/>
    <mergeCell ref="G33:H33"/>
    <mergeCell ref="L33:M33"/>
    <mergeCell ref="Q33:R33"/>
    <mergeCell ref="V33:W33"/>
    <mergeCell ref="B32:C32"/>
    <mergeCell ref="G32:H32"/>
    <mergeCell ref="L32:M32"/>
    <mergeCell ref="Q32:R32"/>
    <mergeCell ref="B34:C34"/>
    <mergeCell ref="G34:H34"/>
    <mergeCell ref="L34:M34"/>
    <mergeCell ref="Q34:R34"/>
    <mergeCell ref="V34:W34"/>
    <mergeCell ref="L36:M36"/>
    <mergeCell ref="Q36:R36"/>
    <mergeCell ref="V36:W36"/>
    <mergeCell ref="B35:C35"/>
    <mergeCell ref="G35:H35"/>
    <mergeCell ref="L35:M35"/>
    <mergeCell ref="Q35:R35"/>
    <mergeCell ref="V35:W35"/>
    <mergeCell ref="B36:C36"/>
    <mergeCell ref="G36:H36"/>
    <mergeCell ref="A42:P42"/>
    <mergeCell ref="A5:A6"/>
    <mergeCell ref="A7:A13"/>
    <mergeCell ref="A14:A19"/>
    <mergeCell ref="A20:A23"/>
    <mergeCell ref="A24:A28"/>
    <mergeCell ref="A31:A38"/>
    <mergeCell ref="G5:G6"/>
    <mergeCell ref="G7:G13"/>
    <mergeCell ref="G14:G19"/>
    <mergeCell ref="G20:G23"/>
    <mergeCell ref="G24:G28"/>
    <mergeCell ref="L5:L13"/>
    <mergeCell ref="L14:L19"/>
    <mergeCell ref="L20:L23"/>
    <mergeCell ref="B38:C38"/>
    <mergeCell ref="A40:P40"/>
    <mergeCell ref="G38:H38"/>
    <mergeCell ref="L38:M38"/>
    <mergeCell ref="Q38:R38"/>
    <mergeCell ref="V38:W38"/>
    <mergeCell ref="B37:C37"/>
    <mergeCell ref="G37:H37"/>
    <mergeCell ref="L37:M37"/>
    <mergeCell ref="Q37:R37"/>
    <mergeCell ref="V37:W37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79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2"/>
  <sheetViews>
    <sheetView view="pageBreakPreview" zoomScale="70" zoomScaleNormal="100" zoomScaleSheetLayoutView="70" workbookViewId="0">
      <selection activeCell="F7" sqref="F7"/>
    </sheetView>
  </sheetViews>
  <sheetFormatPr defaultColWidth="8.7265625" defaultRowHeight="17" x14ac:dyDescent="0.4"/>
  <cols>
    <col min="1" max="1" width="4.08984375" style="6" customWidth="1"/>
    <col min="2" max="2" width="6.08984375" style="7" customWidth="1"/>
    <col min="3" max="3" width="11.7265625" style="6" customWidth="1"/>
    <col min="4" max="4" width="8.08984375" style="6" customWidth="1"/>
    <col min="5" max="5" width="4" style="6" hidden="1" customWidth="1"/>
    <col min="6" max="6" width="7.08984375" style="6" customWidth="1"/>
    <col min="7" max="7" width="7.08984375" style="7" customWidth="1"/>
    <col min="8" max="8" width="15.6328125" style="6" customWidth="1"/>
    <col min="9" max="9" width="6.26953125" style="6" customWidth="1"/>
    <col min="10" max="10" width="3.453125" style="6" hidden="1" customWidth="1"/>
    <col min="11" max="11" width="5.453125" style="6" customWidth="1"/>
    <col min="12" max="12" width="6.08984375" style="7" customWidth="1"/>
    <col min="13" max="13" width="15.08984375" style="6" customWidth="1"/>
    <col min="14" max="14" width="6.453125" style="6" customWidth="1"/>
    <col min="15" max="15" width="6.26953125" style="6" hidden="1" customWidth="1"/>
    <col min="16" max="16" width="6.6328125" style="6" customWidth="1"/>
    <col min="17" max="17" width="6.7265625" style="7" customWidth="1"/>
    <col min="18" max="18" width="13.7265625" style="6" customWidth="1"/>
    <col min="19" max="19" width="6.6328125" style="6" customWidth="1"/>
    <col min="20" max="20" width="3.7265625" style="6" hidden="1" customWidth="1"/>
    <col min="21" max="21" width="7" style="6" customWidth="1"/>
    <col min="22" max="22" width="6.6328125" style="7" customWidth="1"/>
    <col min="23" max="23" width="13.36328125" style="6" customWidth="1"/>
    <col min="24" max="24" width="7.90625" style="6" customWidth="1"/>
    <col min="25" max="25" width="3.26953125" style="6" hidden="1" customWidth="1"/>
    <col min="26" max="26" width="8.08984375" style="6" customWidth="1"/>
    <col min="27" max="16384" width="8.7265625" style="6"/>
  </cols>
  <sheetData>
    <row r="1" spans="1:27" ht="21.5" x14ac:dyDescent="0.4">
      <c r="A1" s="343" t="s">
        <v>214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8"/>
      <c r="R1" s="8"/>
      <c r="S1" s="56" t="s">
        <v>21</v>
      </c>
      <c r="T1" s="56"/>
      <c r="U1" s="56"/>
      <c r="V1" s="56"/>
      <c r="W1" s="56"/>
      <c r="X1" s="56"/>
      <c r="Y1" s="56"/>
      <c r="Z1" s="56"/>
    </row>
    <row r="2" spans="1:27" s="1" customFormat="1" ht="18.5" thickBot="1" x14ac:dyDescent="0.45">
      <c r="A2" s="344" t="s">
        <v>22</v>
      </c>
      <c r="B2" s="345"/>
      <c r="C2" s="345"/>
      <c r="D2" s="345"/>
      <c r="E2" s="345"/>
      <c r="F2" s="345"/>
      <c r="G2" s="345"/>
      <c r="H2" s="1">
        <v>370</v>
      </c>
      <c r="L2" s="4"/>
      <c r="P2" s="1">
        <v>-54</v>
      </c>
      <c r="S2" s="346" t="s">
        <v>23</v>
      </c>
      <c r="T2" s="346"/>
      <c r="U2" s="346"/>
      <c r="V2" s="346"/>
      <c r="W2" s="346"/>
      <c r="X2" s="57"/>
      <c r="Y2" s="57"/>
      <c r="Z2" s="57"/>
      <c r="AA2" s="70"/>
    </row>
    <row r="3" spans="1:27" s="2" customFormat="1" ht="13.5" x14ac:dyDescent="0.3">
      <c r="A3" s="9" t="s">
        <v>64</v>
      </c>
      <c r="B3" s="352">
        <v>46188</v>
      </c>
      <c r="C3" s="350"/>
      <c r="D3" s="350"/>
      <c r="E3" s="350"/>
      <c r="F3" s="351"/>
      <c r="G3" s="352">
        <v>46189</v>
      </c>
      <c r="H3" s="350"/>
      <c r="I3" s="350"/>
      <c r="J3" s="350"/>
      <c r="K3" s="351"/>
      <c r="L3" s="414">
        <v>46190</v>
      </c>
      <c r="M3" s="415"/>
      <c r="N3" s="415"/>
      <c r="O3" s="415"/>
      <c r="P3" s="416"/>
      <c r="Q3" s="352">
        <v>46191</v>
      </c>
      <c r="R3" s="350"/>
      <c r="S3" s="350"/>
      <c r="T3" s="350"/>
      <c r="U3" s="351"/>
      <c r="V3" s="352">
        <v>46192</v>
      </c>
      <c r="W3" s="350"/>
      <c r="X3" s="350"/>
      <c r="Y3" s="350"/>
      <c r="Z3" s="351"/>
    </row>
    <row r="4" spans="1:27" s="2" customFormat="1" ht="16.149999999999999" customHeight="1" x14ac:dyDescent="0.3">
      <c r="A4" s="10" t="s">
        <v>65</v>
      </c>
      <c r="B4" s="11" t="s">
        <v>66</v>
      </c>
      <c r="C4" s="141" t="s">
        <v>67</v>
      </c>
      <c r="D4" s="26" t="s">
        <v>68</v>
      </c>
      <c r="E4" s="29"/>
      <c r="F4" s="14" t="s">
        <v>69</v>
      </c>
      <c r="G4" s="58" t="s">
        <v>66</v>
      </c>
      <c r="H4" s="141" t="s">
        <v>67</v>
      </c>
      <c r="I4" s="26" t="s">
        <v>68</v>
      </c>
      <c r="J4" s="27"/>
      <c r="K4" s="14" t="s">
        <v>69</v>
      </c>
      <c r="L4" s="15" t="s">
        <v>66</v>
      </c>
      <c r="M4" s="141" t="s">
        <v>67</v>
      </c>
      <c r="N4" s="26" t="s">
        <v>68</v>
      </c>
      <c r="O4" s="27"/>
      <c r="P4" s="14" t="s">
        <v>69</v>
      </c>
      <c r="Q4" s="15" t="s">
        <v>66</v>
      </c>
      <c r="R4" s="141" t="s">
        <v>67</v>
      </c>
      <c r="S4" s="26" t="s">
        <v>68</v>
      </c>
      <c r="T4" s="27"/>
      <c r="U4" s="14" t="s">
        <v>69</v>
      </c>
      <c r="V4" s="15" t="s">
        <v>66</v>
      </c>
      <c r="W4" s="141" t="s">
        <v>67</v>
      </c>
      <c r="X4" s="26" t="s">
        <v>68</v>
      </c>
      <c r="Y4" s="27"/>
      <c r="Z4" s="14" t="s">
        <v>69</v>
      </c>
    </row>
    <row r="5" spans="1:27" s="2" customFormat="1" ht="13.9" customHeight="1" x14ac:dyDescent="0.3">
      <c r="A5" s="401" t="s">
        <v>70</v>
      </c>
      <c r="B5" s="326" t="s">
        <v>43</v>
      </c>
      <c r="C5" s="46" t="s">
        <v>47</v>
      </c>
      <c r="D5" s="20">
        <v>100</v>
      </c>
      <c r="E5" s="71"/>
      <c r="F5" s="135">
        <f t="shared" ref="F5:F9" si="0">D5*$H$2/1000</f>
        <v>37</v>
      </c>
      <c r="G5" s="406" t="s">
        <v>48</v>
      </c>
      <c r="H5" s="132" t="s">
        <v>47</v>
      </c>
      <c r="I5" s="133">
        <v>90</v>
      </c>
      <c r="J5" s="134"/>
      <c r="K5" s="135">
        <f t="shared" ref="K5:K7" si="1">I5*$H$2/1000</f>
        <v>33.299999999999997</v>
      </c>
      <c r="L5" s="396" t="s">
        <v>192</v>
      </c>
      <c r="M5" s="165" t="s">
        <v>47</v>
      </c>
      <c r="N5" s="246">
        <v>100</v>
      </c>
      <c r="O5" s="171"/>
      <c r="P5" s="158">
        <f>N5*290/1000</f>
        <v>29</v>
      </c>
      <c r="Q5" s="368" t="s">
        <v>46</v>
      </c>
      <c r="R5" s="165" t="s">
        <v>47</v>
      </c>
      <c r="S5" s="88">
        <v>90</v>
      </c>
      <c r="T5" s="171"/>
      <c r="U5" s="158">
        <f>S5*316/1000</f>
        <v>28.44</v>
      </c>
      <c r="V5" s="384" t="s">
        <v>191</v>
      </c>
      <c r="W5" s="385"/>
      <c r="X5" s="385"/>
      <c r="Y5" s="385"/>
      <c r="Z5" s="386"/>
    </row>
    <row r="6" spans="1:27" s="2" customFormat="1" ht="16.149999999999999" customHeight="1" x14ac:dyDescent="0.3">
      <c r="A6" s="401"/>
      <c r="B6" s="327"/>
      <c r="C6" s="19"/>
      <c r="D6" s="20"/>
      <c r="E6" s="71"/>
      <c r="F6" s="135">
        <f t="shared" si="0"/>
        <v>0</v>
      </c>
      <c r="G6" s="406"/>
      <c r="H6" s="133" t="s">
        <v>49</v>
      </c>
      <c r="I6" s="133">
        <v>10</v>
      </c>
      <c r="J6" s="134"/>
      <c r="K6" s="135">
        <f t="shared" si="1"/>
        <v>3.7</v>
      </c>
      <c r="L6" s="397"/>
      <c r="M6" s="165" t="s">
        <v>74</v>
      </c>
      <c r="N6" s="246">
        <v>15</v>
      </c>
      <c r="O6" s="171">
        <f>N6/35</f>
        <v>0.42857142857142855</v>
      </c>
      <c r="P6" s="158">
        <f t="shared" ref="P6:P27" si="2">N6*290/1000</f>
        <v>4.3499999999999996</v>
      </c>
      <c r="Q6" s="368"/>
      <c r="R6" s="88" t="s">
        <v>97</v>
      </c>
      <c r="S6" s="88">
        <v>0.6</v>
      </c>
      <c r="T6" s="171"/>
      <c r="U6" s="158">
        <f t="shared" ref="U6:U25" si="3">S6*316/1000</f>
        <v>0.18959999999999999</v>
      </c>
      <c r="V6" s="387"/>
      <c r="W6" s="388"/>
      <c r="X6" s="388"/>
      <c r="Y6" s="388"/>
      <c r="Z6" s="389"/>
    </row>
    <row r="7" spans="1:27" s="3" customFormat="1" ht="15" customHeight="1" x14ac:dyDescent="0.3">
      <c r="A7" s="402" t="s">
        <v>71</v>
      </c>
      <c r="B7" s="330" t="s">
        <v>227</v>
      </c>
      <c r="C7" s="174" t="s">
        <v>228</v>
      </c>
      <c r="D7" s="174">
        <v>65</v>
      </c>
      <c r="E7" s="175">
        <f>D7/35</f>
        <v>1.8571428571428572</v>
      </c>
      <c r="F7" s="135">
        <f t="shared" si="0"/>
        <v>24.05</v>
      </c>
      <c r="G7" s="394" t="s">
        <v>194</v>
      </c>
      <c r="H7" s="139" t="s">
        <v>215</v>
      </c>
      <c r="I7" s="144">
        <v>90</v>
      </c>
      <c r="J7" s="145">
        <f>I7*0.7/40</f>
        <v>1.5749999999999997</v>
      </c>
      <c r="K7" s="158">
        <f t="shared" si="1"/>
        <v>33.299999999999997</v>
      </c>
      <c r="L7" s="397"/>
      <c r="M7" s="247" t="s">
        <v>57</v>
      </c>
      <c r="N7" s="246">
        <v>20</v>
      </c>
      <c r="O7" s="173"/>
      <c r="P7" s="158">
        <f t="shared" si="2"/>
        <v>5.8</v>
      </c>
      <c r="Q7" s="393" t="s">
        <v>171</v>
      </c>
      <c r="R7" s="174" t="s">
        <v>52</v>
      </c>
      <c r="S7" s="174">
        <v>30</v>
      </c>
      <c r="T7" s="175">
        <f>S7/35</f>
        <v>0.8571428571428571</v>
      </c>
      <c r="U7" s="158">
        <f t="shared" si="3"/>
        <v>9.48</v>
      </c>
      <c r="V7" s="387"/>
      <c r="W7" s="388"/>
      <c r="X7" s="388"/>
      <c r="Y7" s="388"/>
      <c r="Z7" s="389"/>
    </row>
    <row r="8" spans="1:27" s="3" customFormat="1" ht="16.149999999999999" customHeight="1" x14ac:dyDescent="0.3">
      <c r="A8" s="403"/>
      <c r="B8" s="330"/>
      <c r="C8" s="87" t="s">
        <v>229</v>
      </c>
      <c r="D8" s="87">
        <v>35</v>
      </c>
      <c r="E8" s="87"/>
      <c r="F8" s="135">
        <f t="shared" si="0"/>
        <v>12.95</v>
      </c>
      <c r="G8" s="394"/>
      <c r="H8" s="160"/>
      <c r="I8" s="88"/>
      <c r="J8" s="160"/>
      <c r="K8" s="158"/>
      <c r="L8" s="397"/>
      <c r="M8" s="247" t="s">
        <v>102</v>
      </c>
      <c r="N8" s="246">
        <v>10</v>
      </c>
      <c r="O8" s="173"/>
      <c r="P8" s="158">
        <f t="shared" si="2"/>
        <v>2.9</v>
      </c>
      <c r="Q8" s="394"/>
      <c r="R8" s="87" t="s">
        <v>99</v>
      </c>
      <c r="S8" s="87">
        <v>45</v>
      </c>
      <c r="T8" s="87">
        <f>S8*0.75/35</f>
        <v>0.9642857142857143</v>
      </c>
      <c r="U8" s="158">
        <f t="shared" si="3"/>
        <v>14.22</v>
      </c>
      <c r="V8" s="387"/>
      <c r="W8" s="388"/>
      <c r="X8" s="388"/>
      <c r="Y8" s="388"/>
      <c r="Z8" s="389"/>
    </row>
    <row r="9" spans="1:27" s="3" customFormat="1" ht="16.149999999999999" customHeight="1" x14ac:dyDescent="0.3">
      <c r="A9" s="403"/>
      <c r="B9" s="330"/>
      <c r="C9" s="87" t="s">
        <v>230</v>
      </c>
      <c r="D9" s="87">
        <v>5</v>
      </c>
      <c r="E9" s="87"/>
      <c r="F9" s="135">
        <f t="shared" si="0"/>
        <v>1.85</v>
      </c>
      <c r="G9" s="394"/>
      <c r="H9" s="87"/>
      <c r="I9" s="87"/>
      <c r="J9" s="87"/>
      <c r="K9" s="158"/>
      <c r="L9" s="397"/>
      <c r="M9" s="238" t="s">
        <v>78</v>
      </c>
      <c r="N9" s="88">
        <v>8</v>
      </c>
      <c r="O9" s="88"/>
      <c r="P9" s="158">
        <f t="shared" si="2"/>
        <v>2.3199999999999998</v>
      </c>
      <c r="Q9" s="394"/>
      <c r="R9" s="87" t="s">
        <v>62</v>
      </c>
      <c r="S9" s="87">
        <v>25</v>
      </c>
      <c r="T9" s="87"/>
      <c r="U9" s="158">
        <f t="shared" si="3"/>
        <v>7.9</v>
      </c>
      <c r="V9" s="387"/>
      <c r="W9" s="388"/>
      <c r="X9" s="388"/>
      <c r="Y9" s="388"/>
      <c r="Z9" s="389"/>
    </row>
    <row r="10" spans="1:27" s="3" customFormat="1" ht="16.149999999999999" customHeight="1" x14ac:dyDescent="0.3">
      <c r="A10" s="403"/>
      <c r="B10" s="330"/>
      <c r="C10" s="87"/>
      <c r="D10" s="87"/>
      <c r="E10" s="87"/>
      <c r="F10" s="158"/>
      <c r="G10" s="394"/>
      <c r="H10" s="88"/>
      <c r="I10" s="88"/>
      <c r="J10" s="88"/>
      <c r="K10" s="198"/>
      <c r="L10" s="397"/>
      <c r="M10" s="172" t="s">
        <v>197</v>
      </c>
      <c r="N10" s="172">
        <v>5</v>
      </c>
      <c r="O10" s="173"/>
      <c r="P10" s="158">
        <f t="shared" si="2"/>
        <v>1.45</v>
      </c>
      <c r="Q10" s="394"/>
      <c r="R10" s="87" t="s">
        <v>59</v>
      </c>
      <c r="S10" s="87">
        <v>15</v>
      </c>
      <c r="T10" s="87"/>
      <c r="U10" s="158">
        <f t="shared" si="3"/>
        <v>4.74</v>
      </c>
      <c r="V10" s="387"/>
      <c r="W10" s="388"/>
      <c r="X10" s="388"/>
      <c r="Y10" s="388"/>
      <c r="Z10" s="389"/>
    </row>
    <row r="11" spans="1:27" s="3" customFormat="1" ht="16.149999999999999" customHeight="1" x14ac:dyDescent="0.3">
      <c r="A11" s="403"/>
      <c r="B11" s="330"/>
      <c r="C11" s="87"/>
      <c r="D11" s="87"/>
      <c r="E11" s="86"/>
      <c r="F11" s="158"/>
      <c r="G11" s="394"/>
      <c r="H11" s="88"/>
      <c r="I11" s="88"/>
      <c r="J11" s="88"/>
      <c r="K11" s="198"/>
      <c r="L11" s="397"/>
      <c r="M11" s="172" t="s">
        <v>256</v>
      </c>
      <c r="N11" s="172">
        <v>3</v>
      </c>
      <c r="O11" s="173"/>
      <c r="P11" s="158">
        <f t="shared" si="2"/>
        <v>0.87</v>
      </c>
      <c r="Q11" s="394"/>
      <c r="R11" s="87" t="s">
        <v>216</v>
      </c>
      <c r="S11" s="87" t="s">
        <v>75</v>
      </c>
      <c r="T11" s="86"/>
      <c r="U11" s="158" t="e">
        <f t="shared" si="3"/>
        <v>#VALUE!</v>
      </c>
      <c r="V11" s="387"/>
      <c r="W11" s="388"/>
      <c r="X11" s="388"/>
      <c r="Y11" s="388"/>
      <c r="Z11" s="389"/>
    </row>
    <row r="12" spans="1:27" s="3" customFormat="1" ht="16.149999999999999" customHeight="1" x14ac:dyDescent="0.3">
      <c r="A12" s="403"/>
      <c r="B12" s="330"/>
      <c r="C12" s="87"/>
      <c r="D12" s="87"/>
      <c r="E12" s="86"/>
      <c r="F12" s="158"/>
      <c r="G12" s="394"/>
      <c r="H12" s="87"/>
      <c r="I12" s="87"/>
      <c r="J12" s="86"/>
      <c r="K12" s="158"/>
      <c r="L12" s="397"/>
      <c r="M12" s="172"/>
      <c r="N12" s="172"/>
      <c r="O12" s="173"/>
      <c r="P12" s="158">
        <f t="shared" si="2"/>
        <v>0</v>
      </c>
      <c r="Q12" s="394"/>
      <c r="R12" s="87"/>
      <c r="S12" s="87"/>
      <c r="T12" s="86"/>
      <c r="U12" s="158">
        <f t="shared" si="3"/>
        <v>0</v>
      </c>
      <c r="V12" s="387"/>
      <c r="W12" s="388"/>
      <c r="X12" s="388"/>
      <c r="Y12" s="388"/>
      <c r="Z12" s="389"/>
    </row>
    <row r="13" spans="1:27" s="3" customFormat="1" ht="16.149999999999999" customHeight="1" x14ac:dyDescent="0.3">
      <c r="A13" s="403"/>
      <c r="B13" s="330"/>
      <c r="C13" s="87"/>
      <c r="D13" s="87"/>
      <c r="E13" s="86"/>
      <c r="F13" s="158"/>
      <c r="G13" s="394"/>
      <c r="H13" s="87"/>
      <c r="I13" s="87"/>
      <c r="J13" s="86"/>
      <c r="K13" s="158"/>
      <c r="L13" s="398"/>
      <c r="M13" s="172"/>
      <c r="N13" s="172"/>
      <c r="O13" s="173"/>
      <c r="P13" s="158">
        <f t="shared" si="2"/>
        <v>0</v>
      </c>
      <c r="Q13" s="394"/>
      <c r="R13" s="87"/>
      <c r="S13" s="87"/>
      <c r="T13" s="86"/>
      <c r="U13" s="158">
        <f t="shared" si="3"/>
        <v>0</v>
      </c>
      <c r="V13" s="387"/>
      <c r="W13" s="388"/>
      <c r="X13" s="388"/>
      <c r="Y13" s="388"/>
      <c r="Z13" s="389"/>
    </row>
    <row r="14" spans="1:27" s="3" customFormat="1" ht="17.5" customHeight="1" x14ac:dyDescent="0.3">
      <c r="A14" s="402" t="s">
        <v>77</v>
      </c>
      <c r="B14" s="405" t="s">
        <v>168</v>
      </c>
      <c r="C14" s="172" t="s">
        <v>58</v>
      </c>
      <c r="D14" s="172">
        <v>45</v>
      </c>
      <c r="E14" s="172">
        <f>D14/55</f>
        <v>0.81818181818181823</v>
      </c>
      <c r="F14" s="158">
        <f t="shared" ref="F14:F17" si="4">D14*$H$2/1000</f>
        <v>16.649999999999999</v>
      </c>
      <c r="G14" s="407" t="s">
        <v>170</v>
      </c>
      <c r="H14" s="139" t="s">
        <v>80</v>
      </c>
      <c r="I14" s="17">
        <v>70</v>
      </c>
      <c r="J14" s="49">
        <f>I14/80</f>
        <v>0.875</v>
      </c>
      <c r="K14" s="135">
        <f t="shared" ref="K14:K19" si="5">I14*$H$2/1000</f>
        <v>25.9</v>
      </c>
      <c r="L14" s="394" t="s">
        <v>225</v>
      </c>
      <c r="M14" s="174" t="s">
        <v>219</v>
      </c>
      <c r="N14" s="174">
        <v>100</v>
      </c>
      <c r="O14" s="175">
        <f>N14*0.7/40</f>
        <v>1.75</v>
      </c>
      <c r="P14" s="158">
        <f t="shared" si="2"/>
        <v>29</v>
      </c>
      <c r="Q14" s="393" t="s">
        <v>172</v>
      </c>
      <c r="R14" s="88" t="s">
        <v>79</v>
      </c>
      <c r="S14" s="88">
        <v>75</v>
      </c>
      <c r="T14" s="88"/>
      <c r="U14" s="158">
        <f t="shared" si="3"/>
        <v>23.7</v>
      </c>
      <c r="V14" s="387"/>
      <c r="W14" s="388"/>
      <c r="X14" s="388"/>
      <c r="Y14" s="388"/>
      <c r="Z14" s="389"/>
    </row>
    <row r="15" spans="1:27" s="3" customFormat="1" ht="16.149999999999999" customHeight="1" x14ac:dyDescent="0.3">
      <c r="A15" s="403"/>
      <c r="B15" s="405"/>
      <c r="C15" s="88" t="s">
        <v>78</v>
      </c>
      <c r="D15" s="88">
        <v>20</v>
      </c>
      <c r="E15" s="171"/>
      <c r="F15" s="158">
        <f t="shared" si="4"/>
        <v>7.4</v>
      </c>
      <c r="G15" s="408"/>
      <c r="H15" s="17" t="s">
        <v>41</v>
      </c>
      <c r="I15" s="20">
        <v>5</v>
      </c>
      <c r="J15" s="49">
        <f>I15/35</f>
        <v>0.14285714285714285</v>
      </c>
      <c r="K15" s="135">
        <f t="shared" si="5"/>
        <v>1.85</v>
      </c>
      <c r="L15" s="394"/>
      <c r="M15" s="177" t="s">
        <v>226</v>
      </c>
      <c r="N15" s="177">
        <v>45</v>
      </c>
      <c r="O15" s="178"/>
      <c r="P15" s="158">
        <f t="shared" si="2"/>
        <v>13.05</v>
      </c>
      <c r="Q15" s="394"/>
      <c r="R15" s="88" t="s">
        <v>217</v>
      </c>
      <c r="S15" s="88">
        <v>15</v>
      </c>
      <c r="T15" s="88">
        <f>S15/35</f>
        <v>0.42857142857142855</v>
      </c>
      <c r="U15" s="158">
        <f t="shared" si="3"/>
        <v>4.74</v>
      </c>
      <c r="V15" s="387"/>
      <c r="W15" s="388"/>
      <c r="X15" s="388"/>
      <c r="Y15" s="388"/>
      <c r="Z15" s="389"/>
    </row>
    <row r="16" spans="1:27" s="3" customFormat="1" ht="16.149999999999999" customHeight="1" x14ac:dyDescent="0.3">
      <c r="A16" s="403"/>
      <c r="B16" s="405"/>
      <c r="C16" s="88" t="s">
        <v>59</v>
      </c>
      <c r="D16" s="88">
        <v>30</v>
      </c>
      <c r="E16" s="171"/>
      <c r="F16" s="158">
        <f t="shared" si="4"/>
        <v>11.1</v>
      </c>
      <c r="G16" s="408"/>
      <c r="H16" s="12" t="s">
        <v>79</v>
      </c>
      <c r="I16" s="12">
        <v>55</v>
      </c>
      <c r="J16" s="27"/>
      <c r="K16" s="135">
        <f t="shared" si="5"/>
        <v>20.350000000000001</v>
      </c>
      <c r="L16" s="394"/>
      <c r="M16" s="177"/>
      <c r="N16" s="177"/>
      <c r="O16" s="178"/>
      <c r="P16" s="158">
        <f t="shared" si="2"/>
        <v>0</v>
      </c>
      <c r="Q16" s="394"/>
      <c r="R16" s="88" t="s">
        <v>57</v>
      </c>
      <c r="S16" s="88">
        <v>5</v>
      </c>
      <c r="T16" s="88"/>
      <c r="U16" s="158">
        <f t="shared" si="3"/>
        <v>1.58</v>
      </c>
      <c r="V16" s="387"/>
      <c r="W16" s="388"/>
      <c r="X16" s="388"/>
      <c r="Y16" s="388"/>
      <c r="Z16" s="389"/>
    </row>
    <row r="17" spans="1:26" s="3" customFormat="1" ht="16.149999999999999" customHeight="1" x14ac:dyDescent="0.3">
      <c r="A17" s="403"/>
      <c r="B17" s="405"/>
      <c r="C17" s="160" t="s">
        <v>129</v>
      </c>
      <c r="D17" s="88">
        <v>0.6</v>
      </c>
      <c r="E17" s="160"/>
      <c r="F17" s="158">
        <f t="shared" si="4"/>
        <v>0.222</v>
      </c>
      <c r="G17" s="408"/>
      <c r="H17" s="19" t="s">
        <v>57</v>
      </c>
      <c r="I17" s="3">
        <v>5</v>
      </c>
      <c r="J17" s="27"/>
      <c r="K17" s="135">
        <f t="shared" si="5"/>
        <v>1.85</v>
      </c>
      <c r="L17" s="394"/>
      <c r="M17" s="174"/>
      <c r="N17" s="174"/>
      <c r="O17" s="175"/>
      <c r="P17" s="158">
        <f t="shared" si="2"/>
        <v>0</v>
      </c>
      <c r="Q17" s="394"/>
      <c r="R17" s="88" t="s">
        <v>129</v>
      </c>
      <c r="S17" s="88">
        <v>5</v>
      </c>
      <c r="T17" s="88"/>
      <c r="U17" s="158">
        <f t="shared" si="3"/>
        <v>1.58</v>
      </c>
      <c r="V17" s="387"/>
      <c r="W17" s="388"/>
      <c r="X17" s="388"/>
      <c r="Y17" s="388"/>
      <c r="Z17" s="389"/>
    </row>
    <row r="18" spans="1:26" s="3" customFormat="1" ht="16.149999999999999" customHeight="1" x14ac:dyDescent="0.3">
      <c r="A18" s="403"/>
      <c r="B18" s="405"/>
      <c r="C18" s="172"/>
      <c r="D18" s="172"/>
      <c r="E18" s="172"/>
      <c r="F18" s="158"/>
      <c r="G18" s="408"/>
      <c r="H18" s="19" t="s">
        <v>82</v>
      </c>
      <c r="I18" s="19">
        <v>0.6</v>
      </c>
      <c r="J18" s="27"/>
      <c r="K18" s="135">
        <f t="shared" si="5"/>
        <v>0.222</v>
      </c>
      <c r="L18" s="394"/>
      <c r="M18" s="174"/>
      <c r="N18" s="174"/>
      <c r="O18" s="175"/>
      <c r="P18" s="158">
        <f t="shared" si="2"/>
        <v>0</v>
      </c>
      <c r="Q18" s="394"/>
      <c r="R18" s="88"/>
      <c r="S18" s="88"/>
      <c r="T18" s="88"/>
      <c r="U18" s="158">
        <f t="shared" si="3"/>
        <v>0</v>
      </c>
      <c r="V18" s="387"/>
      <c r="W18" s="388"/>
      <c r="X18" s="388"/>
      <c r="Y18" s="388"/>
      <c r="Z18" s="389"/>
    </row>
    <row r="19" spans="1:26" s="3" customFormat="1" ht="16.149999999999999" customHeight="1" x14ac:dyDescent="0.3">
      <c r="A19" s="403"/>
      <c r="B19" s="405"/>
      <c r="C19" s="172"/>
      <c r="D19" s="172"/>
      <c r="E19" s="171"/>
      <c r="F19" s="158"/>
      <c r="G19" s="409"/>
      <c r="H19" s="19"/>
      <c r="I19" s="19"/>
      <c r="J19" s="27"/>
      <c r="K19" s="135">
        <f t="shared" si="5"/>
        <v>0</v>
      </c>
      <c r="L19" s="394"/>
      <c r="M19" s="174"/>
      <c r="N19" s="174"/>
      <c r="O19" s="175"/>
      <c r="P19" s="158">
        <f t="shared" si="2"/>
        <v>0</v>
      </c>
      <c r="Q19" s="394"/>
      <c r="R19" s="172"/>
      <c r="S19" s="172"/>
      <c r="T19" s="172"/>
      <c r="U19" s="158">
        <f t="shared" si="3"/>
        <v>0</v>
      </c>
      <c r="V19" s="387"/>
      <c r="W19" s="388"/>
      <c r="X19" s="388"/>
      <c r="Y19" s="388"/>
      <c r="Z19" s="389"/>
    </row>
    <row r="20" spans="1:26" s="3" customFormat="1" ht="16.149999999999999" customHeight="1" x14ac:dyDescent="0.4">
      <c r="A20" s="404" t="s">
        <v>83</v>
      </c>
      <c r="B20" s="395" t="s">
        <v>44</v>
      </c>
      <c r="C20" s="140" t="s">
        <v>44</v>
      </c>
      <c r="D20" s="19">
        <v>75</v>
      </c>
      <c r="E20" s="23"/>
      <c r="F20" s="16">
        <f>D20*$H$2/1000</f>
        <v>27.75</v>
      </c>
      <c r="G20" s="394" t="s">
        <v>44</v>
      </c>
      <c r="H20" s="179" t="s">
        <v>44</v>
      </c>
      <c r="I20" s="88">
        <v>75</v>
      </c>
      <c r="J20" s="171"/>
      <c r="K20" s="176">
        <f>I20*$H$2/1000</f>
        <v>27.75</v>
      </c>
      <c r="L20" s="399"/>
      <c r="M20" s="140"/>
      <c r="N20" s="19"/>
      <c r="O20" s="23"/>
      <c r="P20" s="158">
        <f t="shared" si="2"/>
        <v>0</v>
      </c>
      <c r="Q20" s="395" t="s">
        <v>44</v>
      </c>
      <c r="R20" s="140" t="s">
        <v>44</v>
      </c>
      <c r="S20" s="19">
        <v>75</v>
      </c>
      <c r="T20" s="23"/>
      <c r="U20" s="158">
        <f t="shared" si="3"/>
        <v>23.7</v>
      </c>
      <c r="V20" s="387"/>
      <c r="W20" s="388"/>
      <c r="X20" s="388"/>
      <c r="Y20" s="388"/>
      <c r="Z20" s="389"/>
    </row>
    <row r="21" spans="1:26" s="3" customFormat="1" ht="13.9" customHeight="1" x14ac:dyDescent="0.4">
      <c r="A21" s="404"/>
      <c r="B21" s="395"/>
      <c r="C21" s="19"/>
      <c r="D21" s="19"/>
      <c r="E21" s="23"/>
      <c r="F21" s="16"/>
      <c r="G21" s="394"/>
      <c r="H21" s="88"/>
      <c r="I21" s="88"/>
      <c r="J21" s="171"/>
      <c r="K21" s="176"/>
      <c r="L21" s="400"/>
      <c r="M21" s="19"/>
      <c r="N21" s="19"/>
      <c r="O21" s="23"/>
      <c r="P21" s="158">
        <f t="shared" si="2"/>
        <v>0</v>
      </c>
      <c r="Q21" s="395"/>
      <c r="R21" s="19"/>
      <c r="S21" s="19"/>
      <c r="T21" s="23"/>
      <c r="U21" s="158">
        <f t="shared" si="3"/>
        <v>0</v>
      </c>
      <c r="V21" s="387"/>
      <c r="W21" s="388"/>
      <c r="X21" s="388"/>
      <c r="Y21" s="388"/>
      <c r="Z21" s="389"/>
    </row>
    <row r="22" spans="1:26" s="3" customFormat="1" ht="13.9" customHeight="1" x14ac:dyDescent="0.4">
      <c r="A22" s="404"/>
      <c r="B22" s="395"/>
      <c r="C22" s="19"/>
      <c r="D22" s="19"/>
      <c r="E22" s="23"/>
      <c r="F22" s="16"/>
      <c r="G22" s="394"/>
      <c r="H22" s="88"/>
      <c r="I22" s="88"/>
      <c r="J22" s="171"/>
      <c r="K22" s="176"/>
      <c r="L22" s="400"/>
      <c r="M22" s="19"/>
      <c r="N22" s="19"/>
      <c r="O22" s="23"/>
      <c r="P22" s="158">
        <f t="shared" si="2"/>
        <v>0</v>
      </c>
      <c r="Q22" s="395"/>
      <c r="R22" s="19"/>
      <c r="S22" s="19"/>
      <c r="T22" s="23"/>
      <c r="U22" s="158">
        <f t="shared" si="3"/>
        <v>0</v>
      </c>
      <c r="V22" s="387"/>
      <c r="W22" s="388"/>
      <c r="X22" s="388"/>
      <c r="Y22" s="388"/>
      <c r="Z22" s="389"/>
    </row>
    <row r="23" spans="1:26" s="3" customFormat="1" ht="13.9" customHeight="1" x14ac:dyDescent="0.4">
      <c r="A23" s="404"/>
      <c r="B23" s="395"/>
      <c r="C23" s="19"/>
      <c r="D23" s="19"/>
      <c r="E23" s="23"/>
      <c r="F23" s="16"/>
      <c r="G23" s="394"/>
      <c r="H23" s="88"/>
      <c r="I23" s="88"/>
      <c r="J23" s="171"/>
      <c r="K23" s="176"/>
      <c r="L23" s="400"/>
      <c r="M23" s="19"/>
      <c r="N23" s="19"/>
      <c r="O23" s="23"/>
      <c r="P23" s="158">
        <f t="shared" si="2"/>
        <v>0</v>
      </c>
      <c r="Q23" s="395"/>
      <c r="R23" s="19"/>
      <c r="S23" s="19"/>
      <c r="T23" s="23"/>
      <c r="U23" s="158">
        <f t="shared" si="3"/>
        <v>0</v>
      </c>
      <c r="V23" s="387"/>
      <c r="W23" s="388"/>
      <c r="X23" s="388"/>
      <c r="Y23" s="388"/>
      <c r="Z23" s="389"/>
    </row>
    <row r="24" spans="1:26" s="3" customFormat="1" ht="13.15" customHeight="1" x14ac:dyDescent="0.3">
      <c r="A24" s="403" t="s">
        <v>84</v>
      </c>
      <c r="B24" s="330" t="s">
        <v>169</v>
      </c>
      <c r="C24" s="174" t="s">
        <v>134</v>
      </c>
      <c r="D24" s="87">
        <v>35</v>
      </c>
      <c r="E24" s="86"/>
      <c r="F24" s="176">
        <f t="shared" ref="F24:F26" si="6">D24*$H$2/1000</f>
        <v>12.95</v>
      </c>
      <c r="G24" s="394" t="s">
        <v>95</v>
      </c>
      <c r="H24" s="87" t="s">
        <v>58</v>
      </c>
      <c r="I24" s="87">
        <v>10</v>
      </c>
      <c r="J24" s="86"/>
      <c r="K24" s="176">
        <f t="shared" ref="K24:K25" si="7">I24*$H$2/1000</f>
        <v>3.7</v>
      </c>
      <c r="L24" s="328" t="s">
        <v>193</v>
      </c>
      <c r="M24" s="139" t="s">
        <v>220</v>
      </c>
      <c r="N24" s="17">
        <v>35</v>
      </c>
      <c r="O24" s="18"/>
      <c r="P24" s="158">
        <f t="shared" si="2"/>
        <v>10.15</v>
      </c>
      <c r="Q24" s="330" t="s">
        <v>173</v>
      </c>
      <c r="R24" s="174" t="s">
        <v>127</v>
      </c>
      <c r="S24" s="87">
        <v>20</v>
      </c>
      <c r="T24" s="86"/>
      <c r="U24" s="158">
        <f t="shared" si="3"/>
        <v>6.32</v>
      </c>
      <c r="V24" s="387"/>
      <c r="W24" s="388"/>
      <c r="X24" s="388"/>
      <c r="Y24" s="388"/>
      <c r="Z24" s="389"/>
    </row>
    <row r="25" spans="1:26" s="3" customFormat="1" ht="16.149999999999999" customHeight="1" x14ac:dyDescent="0.3">
      <c r="A25" s="403"/>
      <c r="B25" s="330"/>
      <c r="C25" s="174" t="s">
        <v>141</v>
      </c>
      <c r="D25" s="87">
        <v>5</v>
      </c>
      <c r="E25" s="86"/>
      <c r="F25" s="176">
        <f t="shared" si="6"/>
        <v>1.85</v>
      </c>
      <c r="G25" s="394"/>
      <c r="H25" s="87" t="s">
        <v>124</v>
      </c>
      <c r="I25" s="87">
        <v>0.6</v>
      </c>
      <c r="J25" s="86"/>
      <c r="K25" s="176">
        <f t="shared" si="7"/>
        <v>0.222</v>
      </c>
      <c r="L25" s="328"/>
      <c r="M25" s="139" t="s">
        <v>221</v>
      </c>
      <c r="N25" s="17">
        <v>20</v>
      </c>
      <c r="O25" s="18"/>
      <c r="P25" s="158">
        <f t="shared" si="2"/>
        <v>5.8</v>
      </c>
      <c r="Q25" s="330"/>
      <c r="R25" s="87" t="s">
        <v>218</v>
      </c>
      <c r="S25" s="87">
        <v>15</v>
      </c>
      <c r="T25" s="86"/>
      <c r="U25" s="158">
        <f t="shared" si="3"/>
        <v>4.74</v>
      </c>
      <c r="V25" s="387"/>
      <c r="W25" s="388"/>
      <c r="X25" s="388"/>
      <c r="Y25" s="388"/>
      <c r="Z25" s="389"/>
    </row>
    <row r="26" spans="1:26" s="3" customFormat="1" ht="16.149999999999999" customHeight="1" x14ac:dyDescent="0.3">
      <c r="A26" s="403"/>
      <c r="B26" s="330"/>
      <c r="C26" s="87" t="s">
        <v>205</v>
      </c>
      <c r="D26" s="87">
        <v>5</v>
      </c>
      <c r="E26" s="86"/>
      <c r="F26" s="176">
        <f t="shared" si="6"/>
        <v>1.85</v>
      </c>
      <c r="G26" s="394"/>
      <c r="H26" s="87"/>
      <c r="I26" s="87"/>
      <c r="J26" s="87"/>
      <c r="K26" s="176"/>
      <c r="L26" s="328"/>
      <c r="M26" s="17" t="s">
        <v>222</v>
      </c>
      <c r="N26" s="17">
        <v>10</v>
      </c>
      <c r="O26" s="18"/>
      <c r="P26" s="158">
        <f t="shared" si="2"/>
        <v>2.9</v>
      </c>
      <c r="Q26" s="330"/>
      <c r="R26" s="87"/>
      <c r="S26" s="87"/>
      <c r="T26" s="86"/>
      <c r="U26" s="176"/>
      <c r="V26" s="387"/>
      <c r="W26" s="388"/>
      <c r="X26" s="388"/>
      <c r="Y26" s="388"/>
      <c r="Z26" s="389"/>
    </row>
    <row r="27" spans="1:26" s="3" customFormat="1" ht="16.149999999999999" customHeight="1" x14ac:dyDescent="0.3">
      <c r="A27" s="403"/>
      <c r="B27" s="330"/>
      <c r="C27" s="87"/>
      <c r="D27" s="87"/>
      <c r="E27" s="86"/>
      <c r="F27" s="176"/>
      <c r="G27" s="394"/>
      <c r="H27" s="87"/>
      <c r="I27" s="87"/>
      <c r="J27" s="87"/>
      <c r="K27" s="176"/>
      <c r="L27" s="328"/>
      <c r="M27" s="17" t="s">
        <v>223</v>
      </c>
      <c r="N27" s="17">
        <v>5</v>
      </c>
      <c r="O27" s="18"/>
      <c r="P27" s="158">
        <f t="shared" si="2"/>
        <v>1.45</v>
      </c>
      <c r="Q27" s="330"/>
      <c r="R27" s="87"/>
      <c r="S27" s="87"/>
      <c r="T27" s="86"/>
      <c r="U27" s="158"/>
      <c r="V27" s="387"/>
      <c r="W27" s="388"/>
      <c r="X27" s="388"/>
      <c r="Y27" s="388"/>
      <c r="Z27" s="389"/>
    </row>
    <row r="28" spans="1:26" s="3" customFormat="1" ht="16.149999999999999" customHeight="1" x14ac:dyDescent="0.3">
      <c r="A28" s="403"/>
      <c r="B28" s="330"/>
      <c r="C28" s="87"/>
      <c r="D28" s="87"/>
      <c r="E28" s="86"/>
      <c r="F28" s="245"/>
      <c r="G28" s="394"/>
      <c r="H28" s="87"/>
      <c r="I28" s="87"/>
      <c r="J28" s="86"/>
      <c r="K28" s="176"/>
      <c r="L28" s="328"/>
      <c r="M28" s="17"/>
      <c r="N28" s="17"/>
      <c r="O28" s="18"/>
      <c r="P28" s="74"/>
      <c r="Q28" s="330"/>
      <c r="R28" s="87"/>
      <c r="S28" s="87"/>
      <c r="T28" s="86"/>
      <c r="U28" s="158"/>
      <c r="V28" s="387"/>
      <c r="W28" s="388"/>
      <c r="X28" s="388"/>
      <c r="Y28" s="388"/>
      <c r="Z28" s="389"/>
    </row>
    <row r="29" spans="1:26" s="3" customFormat="1" ht="16.149999999999999" customHeight="1" x14ac:dyDescent="0.3">
      <c r="A29" s="365" t="s">
        <v>7</v>
      </c>
      <c r="B29" s="364"/>
      <c r="C29" s="25"/>
      <c r="D29" s="26"/>
      <c r="E29" s="29"/>
      <c r="F29" s="50"/>
      <c r="G29" s="30" t="s">
        <v>7</v>
      </c>
      <c r="H29" s="25">
        <v>1</v>
      </c>
      <c r="I29" s="25"/>
      <c r="J29" s="49"/>
      <c r="K29" s="50"/>
      <c r="L29" s="28" t="s">
        <v>7</v>
      </c>
      <c r="M29" s="25"/>
      <c r="N29" s="25"/>
      <c r="O29" s="49"/>
      <c r="P29" s="50"/>
      <c r="Q29" s="28" t="s">
        <v>7</v>
      </c>
      <c r="R29" s="25">
        <v>1</v>
      </c>
      <c r="S29" s="25"/>
      <c r="T29" s="49"/>
      <c r="U29" s="62"/>
      <c r="V29" s="387"/>
      <c r="W29" s="388"/>
      <c r="X29" s="388"/>
      <c r="Y29" s="388"/>
      <c r="Z29" s="389"/>
    </row>
    <row r="30" spans="1:26" s="3" customFormat="1" ht="16.899999999999999" customHeight="1" thickBot="1" x14ac:dyDescent="0.35">
      <c r="A30" s="366" t="s">
        <v>24</v>
      </c>
      <c r="B30" s="367"/>
      <c r="C30" s="31"/>
      <c r="D30" s="51"/>
      <c r="E30" s="72"/>
      <c r="F30" s="35"/>
      <c r="G30" s="36" t="s">
        <v>24</v>
      </c>
      <c r="H30" s="31"/>
      <c r="I30" s="51"/>
      <c r="J30" s="52"/>
      <c r="K30" s="35"/>
      <c r="L30" s="53" t="s">
        <v>24</v>
      </c>
      <c r="M30" s="31"/>
      <c r="N30" s="51"/>
      <c r="O30" s="52"/>
      <c r="P30" s="35"/>
      <c r="Q30" s="53" t="s">
        <v>24</v>
      </c>
      <c r="R30" s="31"/>
      <c r="S30" s="51"/>
      <c r="T30" s="52"/>
      <c r="U30" s="67"/>
      <c r="V30" s="390"/>
      <c r="W30" s="391"/>
      <c r="X30" s="391"/>
      <c r="Y30" s="391"/>
      <c r="Z30" s="392"/>
    </row>
    <row r="31" spans="1:26" s="3" customFormat="1" x14ac:dyDescent="0.4">
      <c r="A31" s="322" t="s">
        <v>25</v>
      </c>
      <c r="B31" s="335" t="s">
        <v>26</v>
      </c>
      <c r="C31" s="336"/>
      <c r="D31" s="38"/>
      <c r="E31" s="38"/>
      <c r="F31" s="38"/>
      <c r="G31" s="335" t="s">
        <v>26</v>
      </c>
      <c r="H31" s="336"/>
      <c r="I31" s="38"/>
      <c r="J31" s="38"/>
      <c r="K31" s="38"/>
      <c r="L31" s="335" t="s">
        <v>26</v>
      </c>
      <c r="M31" s="336"/>
      <c r="N31" s="38"/>
      <c r="O31" s="38"/>
      <c r="P31" s="38"/>
      <c r="Q31" s="335" t="s">
        <v>26</v>
      </c>
      <c r="R31" s="336"/>
      <c r="S31" s="38"/>
      <c r="T31" s="60"/>
      <c r="U31" s="61"/>
      <c r="V31" s="412" t="s">
        <v>26</v>
      </c>
      <c r="W31" s="413"/>
      <c r="X31" s="38"/>
      <c r="Y31" s="60"/>
      <c r="Z31" s="61"/>
    </row>
    <row r="32" spans="1:26" s="3" customFormat="1" ht="13.5" x14ac:dyDescent="0.3">
      <c r="A32" s="323"/>
      <c r="B32" s="334" t="s">
        <v>27</v>
      </c>
      <c r="C32" s="334"/>
      <c r="D32" s="25">
        <v>5</v>
      </c>
      <c r="E32" s="25"/>
      <c r="F32" s="12"/>
      <c r="G32" s="334" t="s">
        <v>27</v>
      </c>
      <c r="H32" s="334"/>
      <c r="I32" s="25">
        <v>5</v>
      </c>
      <c r="J32" s="25"/>
      <c r="K32" s="12"/>
      <c r="L32" s="334" t="s">
        <v>27</v>
      </c>
      <c r="M32" s="334"/>
      <c r="N32" s="25">
        <v>5</v>
      </c>
      <c r="O32" s="25"/>
      <c r="P32" s="12"/>
      <c r="Q32" s="334" t="s">
        <v>27</v>
      </c>
      <c r="R32" s="334"/>
      <c r="S32" s="25">
        <v>5</v>
      </c>
      <c r="T32" s="49"/>
      <c r="U32" s="62"/>
      <c r="V32" s="334" t="s">
        <v>27</v>
      </c>
      <c r="W32" s="334"/>
      <c r="X32" s="25"/>
      <c r="Y32" s="49"/>
      <c r="Z32" s="62"/>
    </row>
    <row r="33" spans="1:26" s="3" customFormat="1" ht="13.5" x14ac:dyDescent="0.3">
      <c r="A33" s="323"/>
      <c r="B33" s="334" t="s">
        <v>28</v>
      </c>
      <c r="C33" s="334"/>
      <c r="D33" s="40">
        <f>SUM(E7:E20)</f>
        <v>2.6753246753246755</v>
      </c>
      <c r="E33" s="54"/>
      <c r="F33" s="12"/>
      <c r="G33" s="334" t="s">
        <v>28</v>
      </c>
      <c r="H33" s="334"/>
      <c r="I33" s="40">
        <f>SUM(J7:J20)</f>
        <v>2.5928571428571425</v>
      </c>
      <c r="J33" s="54"/>
      <c r="K33" s="12"/>
      <c r="L33" s="334" t="s">
        <v>28</v>
      </c>
      <c r="M33" s="334"/>
      <c r="N33" s="40">
        <f>SUM(O6:O20)</f>
        <v>2.1785714285714284</v>
      </c>
      <c r="O33" s="54"/>
      <c r="P33" s="12"/>
      <c r="Q33" s="334" t="s">
        <v>28</v>
      </c>
      <c r="R33" s="334"/>
      <c r="S33" s="40">
        <f>SUM(T6:T19)</f>
        <v>2.25</v>
      </c>
      <c r="T33" s="75"/>
      <c r="U33" s="62"/>
      <c r="V33" s="334" t="s">
        <v>28</v>
      </c>
      <c r="W33" s="334"/>
      <c r="X33" s="40"/>
      <c r="Y33" s="75"/>
      <c r="Z33" s="62"/>
    </row>
    <row r="34" spans="1:26" s="3" customFormat="1" ht="13.5" x14ac:dyDescent="0.3">
      <c r="A34" s="323"/>
      <c r="B34" s="334" t="s">
        <v>63</v>
      </c>
      <c r="C34" s="334"/>
      <c r="D34" s="54">
        <v>1.75</v>
      </c>
      <c r="E34" s="54"/>
      <c r="F34" s="12"/>
      <c r="G34" s="334" t="s">
        <v>63</v>
      </c>
      <c r="H34" s="334"/>
      <c r="I34" s="54">
        <v>1.5</v>
      </c>
      <c r="J34" s="54"/>
      <c r="K34" s="12"/>
      <c r="L34" s="334" t="s">
        <v>63</v>
      </c>
      <c r="M34" s="334"/>
      <c r="N34" s="54">
        <v>1.35</v>
      </c>
      <c r="O34" s="54"/>
      <c r="P34" s="12"/>
      <c r="Q34" s="334" t="s">
        <v>63</v>
      </c>
      <c r="R34" s="334"/>
      <c r="S34" s="54">
        <v>1.65</v>
      </c>
      <c r="T34" s="75"/>
      <c r="U34" s="62"/>
      <c r="V34" s="334" t="s">
        <v>63</v>
      </c>
      <c r="W34" s="334"/>
      <c r="X34" s="54"/>
      <c r="Y34" s="75"/>
      <c r="Z34" s="62"/>
    </row>
    <row r="35" spans="1:26" s="3" customFormat="1" ht="13.5" x14ac:dyDescent="0.3">
      <c r="A35" s="324"/>
      <c r="B35" s="334" t="s">
        <v>29</v>
      </c>
      <c r="C35" s="334"/>
      <c r="D35" s="55"/>
      <c r="E35" s="55"/>
      <c r="F35" s="42"/>
      <c r="G35" s="334" t="s">
        <v>29</v>
      </c>
      <c r="H35" s="334"/>
      <c r="I35" s="55">
        <v>1</v>
      </c>
      <c r="J35" s="55"/>
      <c r="K35" s="42"/>
      <c r="L35" s="334" t="s">
        <v>29</v>
      </c>
      <c r="M35" s="334"/>
      <c r="N35" s="55"/>
      <c r="O35" s="55"/>
      <c r="P35" s="42"/>
      <c r="Q35" s="334" t="s">
        <v>29</v>
      </c>
      <c r="R35" s="334"/>
      <c r="S35" s="55">
        <v>1</v>
      </c>
      <c r="T35" s="76"/>
      <c r="U35" s="65"/>
      <c r="V35" s="334" t="s">
        <v>29</v>
      </c>
      <c r="W35" s="334"/>
      <c r="X35" s="55"/>
      <c r="Y35" s="76"/>
      <c r="Z35" s="65"/>
    </row>
    <row r="36" spans="1:26" s="3" customFormat="1" ht="13.5" x14ac:dyDescent="0.3">
      <c r="A36" s="324"/>
      <c r="B36" s="410" t="s">
        <v>30</v>
      </c>
      <c r="C36" s="411"/>
      <c r="D36" s="55"/>
      <c r="E36" s="55"/>
      <c r="F36" s="42"/>
      <c r="G36" s="410" t="s">
        <v>30</v>
      </c>
      <c r="H36" s="411"/>
      <c r="I36" s="55"/>
      <c r="J36" s="55"/>
      <c r="K36" s="42"/>
      <c r="L36" s="410" t="s">
        <v>30</v>
      </c>
      <c r="M36" s="411"/>
      <c r="N36" s="55"/>
      <c r="O36" s="55"/>
      <c r="P36" s="42"/>
      <c r="Q36" s="410" t="s">
        <v>30</v>
      </c>
      <c r="R36" s="411"/>
      <c r="S36" s="55"/>
      <c r="T36" s="76"/>
      <c r="U36" s="65"/>
      <c r="V36" s="410" t="s">
        <v>30</v>
      </c>
      <c r="W36" s="411"/>
      <c r="X36" s="55"/>
      <c r="Y36" s="76"/>
      <c r="Z36" s="65"/>
    </row>
    <row r="37" spans="1:26" s="3" customFormat="1" ht="13.5" x14ac:dyDescent="0.3">
      <c r="A37" s="324"/>
      <c r="B37" s="410" t="s">
        <v>31</v>
      </c>
      <c r="C37" s="411"/>
      <c r="D37" s="55">
        <v>2.5</v>
      </c>
      <c r="E37" s="55"/>
      <c r="F37" s="42"/>
      <c r="G37" s="410" t="s">
        <v>31</v>
      </c>
      <c r="H37" s="411"/>
      <c r="I37" s="55">
        <v>2.5</v>
      </c>
      <c r="J37" s="55"/>
      <c r="K37" s="42"/>
      <c r="L37" s="410" t="s">
        <v>31</v>
      </c>
      <c r="M37" s="411"/>
      <c r="N37" s="55">
        <v>2.5</v>
      </c>
      <c r="O37" s="55"/>
      <c r="P37" s="42"/>
      <c r="Q37" s="410" t="s">
        <v>31</v>
      </c>
      <c r="R37" s="411"/>
      <c r="S37" s="55">
        <v>2.5</v>
      </c>
      <c r="T37" s="76"/>
      <c r="U37" s="65"/>
      <c r="V37" s="410" t="s">
        <v>31</v>
      </c>
      <c r="W37" s="411"/>
      <c r="X37" s="55"/>
      <c r="Y37" s="76"/>
      <c r="Z37" s="65"/>
    </row>
    <row r="38" spans="1:26" s="3" customFormat="1" ht="22" thickBot="1" x14ac:dyDescent="0.35">
      <c r="A38" s="325"/>
      <c r="B38" s="331" t="s">
        <v>32</v>
      </c>
      <c r="C38" s="331"/>
      <c r="D38" s="43">
        <f>D32*70+D33*75+D34*25+D35*60+D36*120+D37*45</f>
        <v>706.89935064935071</v>
      </c>
      <c r="E38" s="73"/>
      <c r="F38" s="31"/>
      <c r="G38" s="331" t="s">
        <v>32</v>
      </c>
      <c r="H38" s="331"/>
      <c r="I38" s="43">
        <f>I32*70+I33*75+I34*25+I35*60+I36*120+I37*45</f>
        <v>754.46428571428567</v>
      </c>
      <c r="J38" s="43"/>
      <c r="K38" s="31"/>
      <c r="L38" s="331" t="s">
        <v>32</v>
      </c>
      <c r="M38" s="331"/>
      <c r="N38" s="43">
        <f>N32*70+N33*75+N34*25+N35*60+N36*120+N37*45</f>
        <v>659.64285714285711</v>
      </c>
      <c r="O38" s="43"/>
      <c r="P38" s="31"/>
      <c r="Q38" s="331" t="s">
        <v>32</v>
      </c>
      <c r="R38" s="331"/>
      <c r="S38" s="43">
        <f>S32*70+S33*75+S34*25+S35*60+S36*120+S37*45</f>
        <v>732.5</v>
      </c>
      <c r="T38" s="77"/>
      <c r="U38" s="67"/>
      <c r="V38" s="331" t="s">
        <v>32</v>
      </c>
      <c r="W38" s="331"/>
      <c r="X38" s="43"/>
      <c r="Y38" s="77"/>
      <c r="Z38" s="67"/>
    </row>
    <row r="39" spans="1:26" s="4" customFormat="1" x14ac:dyDescent="0.4">
      <c r="A39" s="1"/>
      <c r="B39" s="4" t="s">
        <v>33</v>
      </c>
      <c r="I39" s="4" t="s">
        <v>34</v>
      </c>
      <c r="S39" s="4" t="s">
        <v>35</v>
      </c>
      <c r="U39" s="1"/>
      <c r="W39" s="1"/>
      <c r="X39" s="1"/>
      <c r="Y39" s="1"/>
      <c r="Z39" s="1"/>
    </row>
    <row r="40" spans="1:26" s="5" customFormat="1" ht="13.5" x14ac:dyDescent="0.4">
      <c r="A40" s="312" t="s">
        <v>36</v>
      </c>
      <c r="B40" s="312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</row>
    <row r="41" spans="1:26" s="5" customFormat="1" ht="19.5" x14ac:dyDescent="0.4">
      <c r="A41" s="44" t="s">
        <v>37</v>
      </c>
      <c r="C41" s="45"/>
      <c r="D41" s="45"/>
      <c r="E41" s="45"/>
      <c r="F41" s="45"/>
      <c r="H41" s="45"/>
      <c r="I41" s="45"/>
      <c r="J41" s="45"/>
      <c r="K41" s="45"/>
      <c r="M41" s="45"/>
      <c r="N41" s="45"/>
      <c r="O41" s="45"/>
      <c r="P41" s="45"/>
      <c r="Q41" s="78" t="s">
        <v>38</v>
      </c>
      <c r="R41" s="69"/>
      <c r="S41" s="69"/>
      <c r="T41" s="69"/>
      <c r="U41" s="69"/>
      <c r="V41" s="79"/>
      <c r="W41" s="69"/>
      <c r="X41" s="69"/>
      <c r="Y41" s="69"/>
      <c r="Z41" s="45"/>
    </row>
    <row r="42" spans="1:26" s="3" customFormat="1" ht="13.5" x14ac:dyDescent="0.4">
      <c r="A42" s="313" t="s">
        <v>39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</row>
  </sheetData>
  <mergeCells count="78">
    <mergeCell ref="A1:P1"/>
    <mergeCell ref="A2:G2"/>
    <mergeCell ref="S2:W2"/>
    <mergeCell ref="B3:F3"/>
    <mergeCell ref="G3:K3"/>
    <mergeCell ref="L3:P3"/>
    <mergeCell ref="Q3:U3"/>
    <mergeCell ref="V3:Z3"/>
    <mergeCell ref="A29:B29"/>
    <mergeCell ref="A30:B30"/>
    <mergeCell ref="B31:C31"/>
    <mergeCell ref="G31:H31"/>
    <mergeCell ref="L31:M31"/>
    <mergeCell ref="Q31:R31"/>
    <mergeCell ref="V31:W31"/>
    <mergeCell ref="B32:C32"/>
    <mergeCell ref="G32:H32"/>
    <mergeCell ref="L32:M32"/>
    <mergeCell ref="Q32:R32"/>
    <mergeCell ref="V32:W32"/>
    <mergeCell ref="B33:C33"/>
    <mergeCell ref="G33:H33"/>
    <mergeCell ref="L33:M33"/>
    <mergeCell ref="Q33:R33"/>
    <mergeCell ref="V33:W33"/>
    <mergeCell ref="B34:C34"/>
    <mergeCell ref="G34:H34"/>
    <mergeCell ref="L34:M34"/>
    <mergeCell ref="Q34:R34"/>
    <mergeCell ref="V34:W34"/>
    <mergeCell ref="B35:C35"/>
    <mergeCell ref="G35:H35"/>
    <mergeCell ref="L35:M35"/>
    <mergeCell ref="Q35:R35"/>
    <mergeCell ref="V35:W35"/>
    <mergeCell ref="B36:C36"/>
    <mergeCell ref="G36:H36"/>
    <mergeCell ref="L36:M36"/>
    <mergeCell ref="Q36:R36"/>
    <mergeCell ref="V36:W36"/>
    <mergeCell ref="B37:C37"/>
    <mergeCell ref="G37:H37"/>
    <mergeCell ref="L37:M37"/>
    <mergeCell ref="Q37:R37"/>
    <mergeCell ref="V37:W37"/>
    <mergeCell ref="B38:C38"/>
    <mergeCell ref="G38:H38"/>
    <mergeCell ref="L38:M38"/>
    <mergeCell ref="Q38:R38"/>
    <mergeCell ref="V38:W38"/>
    <mergeCell ref="A40:P40"/>
    <mergeCell ref="A42:P42"/>
    <mergeCell ref="A5:A6"/>
    <mergeCell ref="A7:A13"/>
    <mergeCell ref="A14:A19"/>
    <mergeCell ref="A20:A23"/>
    <mergeCell ref="A24:A28"/>
    <mergeCell ref="A31:A38"/>
    <mergeCell ref="B5:B6"/>
    <mergeCell ref="B7:B13"/>
    <mergeCell ref="B14:B19"/>
    <mergeCell ref="B20:B23"/>
    <mergeCell ref="B24:B28"/>
    <mergeCell ref="G5:G6"/>
    <mergeCell ref="G7:G13"/>
    <mergeCell ref="G14:G19"/>
    <mergeCell ref="G20:G23"/>
    <mergeCell ref="G24:G28"/>
    <mergeCell ref="L5:L13"/>
    <mergeCell ref="L14:L19"/>
    <mergeCell ref="L20:L23"/>
    <mergeCell ref="L24:L28"/>
    <mergeCell ref="V5:Z30"/>
    <mergeCell ref="Q5:Q6"/>
    <mergeCell ref="Q7:Q13"/>
    <mergeCell ref="Q14:Q19"/>
    <mergeCell ref="Q20:Q23"/>
    <mergeCell ref="Q24:Q28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82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42"/>
  <sheetViews>
    <sheetView view="pageBreakPreview" topLeftCell="B4" zoomScale="80" zoomScaleNormal="100" zoomScaleSheetLayoutView="80" workbookViewId="0">
      <selection activeCell="I16" sqref="I16"/>
    </sheetView>
  </sheetViews>
  <sheetFormatPr defaultColWidth="8.7265625" defaultRowHeight="17" x14ac:dyDescent="0.4"/>
  <cols>
    <col min="1" max="1" width="4.08984375" style="6" customWidth="1"/>
    <col min="2" max="2" width="6.36328125" style="7" customWidth="1"/>
    <col min="3" max="3" width="13.08984375" style="7" customWidth="1"/>
    <col min="4" max="4" width="7.36328125" style="7" customWidth="1"/>
    <col min="5" max="5" width="3.36328125" style="7" hidden="1" customWidth="1"/>
    <col min="6" max="6" width="7.08984375" style="6" customWidth="1"/>
    <col min="7" max="7" width="6.36328125" style="7" customWidth="1"/>
    <col min="8" max="8" width="15.6328125" style="6" customWidth="1"/>
    <col min="9" max="9" width="6.453125" style="6" customWidth="1"/>
    <col min="10" max="10" width="5.453125" style="6" hidden="1" customWidth="1"/>
    <col min="11" max="11" width="6.08984375" style="6" customWidth="1"/>
    <col min="12" max="12" width="5.7265625" style="7" customWidth="1"/>
    <col min="13" max="13" width="15.08984375" style="6" customWidth="1"/>
    <col min="14" max="14" width="6.453125" style="6" customWidth="1"/>
    <col min="15" max="15" width="2.08984375" style="6" hidden="1" customWidth="1"/>
    <col min="16" max="16" width="5.453125" style="6" customWidth="1"/>
    <col min="17" max="17" width="6.6328125" style="6" customWidth="1"/>
    <col min="18" max="18" width="13.6328125" style="6" customWidth="1"/>
    <col min="19" max="19" width="7.08984375" style="6" customWidth="1"/>
    <col min="20" max="20" width="4" style="6" hidden="1" customWidth="1"/>
    <col min="21" max="21" width="7" style="6" customWidth="1"/>
    <col min="22" max="22" width="6.453125" style="6" customWidth="1"/>
    <col min="23" max="23" width="12.6328125" style="6" customWidth="1"/>
    <col min="24" max="24" width="6.7265625" style="6" customWidth="1"/>
    <col min="25" max="25" width="4.90625" style="6" hidden="1" customWidth="1"/>
    <col min="26" max="26" width="7.08984375" style="6" customWidth="1"/>
    <col min="27" max="16384" width="8.7265625" style="6"/>
  </cols>
  <sheetData>
    <row r="1" spans="1:27" ht="21.5" x14ac:dyDescent="0.4">
      <c r="A1" s="343" t="s">
        <v>231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8"/>
      <c r="R1" s="8"/>
      <c r="S1" s="56" t="s">
        <v>21</v>
      </c>
      <c r="T1" s="56"/>
      <c r="U1" s="56"/>
      <c r="V1" s="56"/>
      <c r="W1" s="56"/>
      <c r="X1" s="56"/>
      <c r="Y1" s="56"/>
      <c r="Z1" s="56"/>
    </row>
    <row r="2" spans="1:27" s="1" customFormat="1" ht="18" x14ac:dyDescent="0.4">
      <c r="A2" s="344" t="s">
        <v>22</v>
      </c>
      <c r="B2" s="345"/>
      <c r="C2" s="345"/>
      <c r="D2" s="345"/>
      <c r="E2" s="345"/>
      <c r="F2" s="345"/>
      <c r="G2" s="345"/>
      <c r="H2" s="1">
        <v>316</v>
      </c>
      <c r="L2" s="4"/>
      <c r="S2" s="346" t="s">
        <v>23</v>
      </c>
      <c r="T2" s="346"/>
      <c r="U2" s="346"/>
      <c r="V2" s="346"/>
      <c r="W2" s="346"/>
      <c r="X2" s="57"/>
      <c r="Y2" s="57"/>
      <c r="Z2" s="57"/>
      <c r="AA2" s="70"/>
    </row>
    <row r="3" spans="1:27" s="2" customFormat="1" ht="13.5" x14ac:dyDescent="0.3">
      <c r="A3" s="9" t="s">
        <v>64</v>
      </c>
      <c r="B3" s="352">
        <v>46195</v>
      </c>
      <c r="C3" s="350"/>
      <c r="D3" s="350"/>
      <c r="E3" s="350"/>
      <c r="F3" s="351"/>
      <c r="G3" s="352">
        <v>46196</v>
      </c>
      <c r="H3" s="350"/>
      <c r="I3" s="350"/>
      <c r="J3" s="350"/>
      <c r="K3" s="351"/>
      <c r="L3" s="352">
        <v>46197</v>
      </c>
      <c r="M3" s="350"/>
      <c r="N3" s="350"/>
      <c r="O3" s="350"/>
      <c r="P3" s="351"/>
      <c r="Q3" s="352">
        <v>46198</v>
      </c>
      <c r="R3" s="350"/>
      <c r="S3" s="350"/>
      <c r="T3" s="350"/>
      <c r="U3" s="351"/>
      <c r="V3" s="352">
        <v>46199</v>
      </c>
      <c r="W3" s="350"/>
      <c r="X3" s="350"/>
      <c r="Y3" s="350"/>
      <c r="Z3" s="351"/>
    </row>
    <row r="4" spans="1:27" s="2" customFormat="1" ht="16.149999999999999" customHeight="1" x14ac:dyDescent="0.3">
      <c r="A4" s="10" t="s">
        <v>65</v>
      </c>
      <c r="B4" s="11" t="s">
        <v>66</v>
      </c>
      <c r="C4" s="141" t="s">
        <v>67</v>
      </c>
      <c r="D4" s="26" t="s">
        <v>68</v>
      </c>
      <c r="E4" s="29"/>
      <c r="F4" s="14" t="s">
        <v>69</v>
      </c>
      <c r="G4" s="58" t="s">
        <v>66</v>
      </c>
      <c r="H4" s="141" t="s">
        <v>67</v>
      </c>
      <c r="I4" s="26" t="s">
        <v>68</v>
      </c>
      <c r="J4" s="27"/>
      <c r="K4" s="14" t="s">
        <v>69</v>
      </c>
      <c r="L4" s="15" t="s">
        <v>66</v>
      </c>
      <c r="M4" s="141" t="s">
        <v>67</v>
      </c>
      <c r="N4" s="26" t="s">
        <v>68</v>
      </c>
      <c r="O4" s="27"/>
      <c r="P4" s="14" t="s">
        <v>69</v>
      </c>
      <c r="Q4" s="15" t="s">
        <v>66</v>
      </c>
      <c r="R4" s="141" t="s">
        <v>67</v>
      </c>
      <c r="S4" s="26" t="s">
        <v>68</v>
      </c>
      <c r="T4" s="27"/>
      <c r="U4" s="14" t="s">
        <v>69</v>
      </c>
      <c r="V4" s="15" t="s">
        <v>66</v>
      </c>
      <c r="W4" s="141" t="s">
        <v>67</v>
      </c>
      <c r="X4" s="26" t="s">
        <v>68</v>
      </c>
      <c r="Y4" s="27"/>
      <c r="Z4" s="14" t="s">
        <v>69</v>
      </c>
    </row>
    <row r="5" spans="1:27" s="2" customFormat="1" ht="13.9" customHeight="1" x14ac:dyDescent="0.3">
      <c r="A5" s="401" t="s">
        <v>70</v>
      </c>
      <c r="B5" s="422" t="s">
        <v>43</v>
      </c>
      <c r="C5" s="165" t="s">
        <v>47</v>
      </c>
      <c r="D5" s="166">
        <v>100</v>
      </c>
      <c r="E5" s="167"/>
      <c r="F5" s="158">
        <f>D5*$H$2/1000</f>
        <v>31.6</v>
      </c>
      <c r="G5" s="424" t="s">
        <v>48</v>
      </c>
      <c r="H5" s="168" t="s">
        <v>47</v>
      </c>
      <c r="I5" s="169">
        <v>90</v>
      </c>
      <c r="J5" s="170"/>
      <c r="K5" s="158">
        <f>I5*$H$2/1000</f>
        <v>28.44</v>
      </c>
      <c r="L5" s="396" t="s">
        <v>178</v>
      </c>
      <c r="M5" s="199" t="s">
        <v>130</v>
      </c>
      <c r="N5" s="85">
        <v>100</v>
      </c>
      <c r="O5" s="13"/>
      <c r="P5" s="200">
        <f>N5*290/1000</f>
        <v>29</v>
      </c>
      <c r="Q5" s="368" t="s">
        <v>88</v>
      </c>
      <c r="R5" s="165" t="s">
        <v>47</v>
      </c>
      <c r="S5" s="88">
        <v>90</v>
      </c>
      <c r="T5" s="171"/>
      <c r="U5" s="158">
        <f t="shared" ref="U5:U7" si="0">S5*$H$2/1000</f>
        <v>28.44</v>
      </c>
      <c r="V5" s="368" t="s">
        <v>183</v>
      </c>
      <c r="W5" s="165" t="s">
        <v>47</v>
      </c>
      <c r="X5" s="88">
        <v>90</v>
      </c>
      <c r="Y5" s="171"/>
      <c r="Z5" s="158">
        <f>X5*$H$2/1000</f>
        <v>28.44</v>
      </c>
    </row>
    <row r="6" spans="1:27" s="2" customFormat="1" ht="16.149999999999999" customHeight="1" x14ac:dyDescent="0.3">
      <c r="A6" s="401"/>
      <c r="B6" s="423"/>
      <c r="C6" s="88"/>
      <c r="D6" s="166"/>
      <c r="E6" s="167"/>
      <c r="F6" s="158">
        <f>D6*$H$2/1000</f>
        <v>0</v>
      </c>
      <c r="G6" s="424"/>
      <c r="H6" s="169" t="s">
        <v>49</v>
      </c>
      <c r="I6" s="169">
        <v>10</v>
      </c>
      <c r="J6" s="170"/>
      <c r="K6" s="158">
        <f t="shared" ref="K6:K25" si="1">I6*$H$2/1000</f>
        <v>3.16</v>
      </c>
      <c r="L6" s="397"/>
      <c r="M6" s="201" t="s">
        <v>50</v>
      </c>
      <c r="N6" s="183">
        <v>65</v>
      </c>
      <c r="O6" s="86"/>
      <c r="P6" s="200">
        <f t="shared" ref="P6:P25" si="2">N6*290/1000</f>
        <v>18.850000000000001</v>
      </c>
      <c r="Q6" s="368"/>
      <c r="R6" s="88" t="s">
        <v>131</v>
      </c>
      <c r="S6" s="88">
        <v>10</v>
      </c>
      <c r="T6" s="171"/>
      <c r="U6" s="158">
        <f t="shared" si="0"/>
        <v>3.16</v>
      </c>
      <c r="V6" s="368"/>
      <c r="W6" s="88" t="s">
        <v>232</v>
      </c>
      <c r="X6" s="88">
        <v>0.6</v>
      </c>
      <c r="Y6" s="171"/>
      <c r="Z6" s="158">
        <f>X6*$H$2/1000</f>
        <v>0.18959999999999999</v>
      </c>
    </row>
    <row r="7" spans="1:27" s="3" customFormat="1" ht="15" customHeight="1" x14ac:dyDescent="0.3">
      <c r="A7" s="402" t="s">
        <v>71</v>
      </c>
      <c r="B7" s="328" t="s">
        <v>181</v>
      </c>
      <c r="C7" s="139" t="s">
        <v>41</v>
      </c>
      <c r="D7" s="139">
        <v>68</v>
      </c>
      <c r="E7" s="143">
        <f>D7/35</f>
        <v>1.9428571428571428</v>
      </c>
      <c r="F7" s="16">
        <f t="shared" ref="F7:F10" si="3">D7*$H$2/1000</f>
        <v>21.488</v>
      </c>
      <c r="G7" s="421" t="s">
        <v>175</v>
      </c>
      <c r="H7" s="174" t="s">
        <v>93</v>
      </c>
      <c r="I7" s="174">
        <v>80</v>
      </c>
      <c r="J7" s="175">
        <f>I7/35</f>
        <v>2.2857142857142856</v>
      </c>
      <c r="K7" s="158">
        <f t="shared" si="1"/>
        <v>25.28</v>
      </c>
      <c r="L7" s="397"/>
      <c r="M7" s="201" t="s">
        <v>132</v>
      </c>
      <c r="N7" s="87">
        <v>15</v>
      </c>
      <c r="O7" s="86"/>
      <c r="P7" s="200">
        <f t="shared" si="2"/>
        <v>4.3499999999999996</v>
      </c>
      <c r="Q7" s="328" t="s">
        <v>187</v>
      </c>
      <c r="R7" s="139" t="s">
        <v>237</v>
      </c>
      <c r="S7" s="139">
        <v>65</v>
      </c>
      <c r="T7" s="143">
        <f>S7/55</f>
        <v>1.1818181818181819</v>
      </c>
      <c r="U7" s="16">
        <f t="shared" si="0"/>
        <v>20.54</v>
      </c>
      <c r="V7" s="301" t="s">
        <v>150</v>
      </c>
      <c r="W7" s="174" t="s">
        <v>89</v>
      </c>
      <c r="X7" s="174">
        <v>90</v>
      </c>
      <c r="Y7" s="175">
        <f>X7/35</f>
        <v>2.5714285714285716</v>
      </c>
      <c r="Z7" s="158">
        <f t="shared" ref="Z7:Z17" si="4">X7*$H$2/1000</f>
        <v>28.44</v>
      </c>
    </row>
    <row r="8" spans="1:27" s="3" customFormat="1" ht="14.5" x14ac:dyDescent="0.3">
      <c r="A8" s="403"/>
      <c r="B8" s="328"/>
      <c r="C8" s="139" t="s">
        <v>62</v>
      </c>
      <c r="D8" s="139">
        <v>30</v>
      </c>
      <c r="E8" s="143"/>
      <c r="F8" s="16">
        <f t="shared" si="3"/>
        <v>9.48</v>
      </c>
      <c r="G8" s="330"/>
      <c r="H8" s="174" t="s">
        <v>62</v>
      </c>
      <c r="I8" s="174">
        <v>25</v>
      </c>
      <c r="J8" s="175"/>
      <c r="K8" s="158">
        <f t="shared" si="1"/>
        <v>7.9</v>
      </c>
      <c r="L8" s="397"/>
      <c r="M8" s="201" t="s">
        <v>233</v>
      </c>
      <c r="N8" s="87">
        <v>5</v>
      </c>
      <c r="O8" s="86"/>
      <c r="P8" s="200">
        <f t="shared" si="2"/>
        <v>1.45</v>
      </c>
      <c r="Q8" s="328"/>
      <c r="R8" s="139"/>
      <c r="S8" s="139"/>
      <c r="T8" s="143"/>
      <c r="U8" s="16"/>
      <c r="V8" s="302"/>
      <c r="W8" s="174" t="s">
        <v>90</v>
      </c>
      <c r="X8" s="174">
        <v>25</v>
      </c>
      <c r="Y8" s="175"/>
      <c r="Z8" s="158">
        <f t="shared" si="4"/>
        <v>7.9</v>
      </c>
    </row>
    <row r="9" spans="1:27" s="3" customFormat="1" ht="14.5" x14ac:dyDescent="0.3">
      <c r="A9" s="403"/>
      <c r="B9" s="328"/>
      <c r="C9" s="17" t="s">
        <v>59</v>
      </c>
      <c r="D9" s="17">
        <v>15</v>
      </c>
      <c r="E9" s="17"/>
      <c r="F9" s="16">
        <f t="shared" si="3"/>
        <v>4.74</v>
      </c>
      <c r="G9" s="330"/>
      <c r="H9" s="87" t="s">
        <v>59</v>
      </c>
      <c r="I9" s="87">
        <v>25</v>
      </c>
      <c r="J9" s="87"/>
      <c r="K9" s="158">
        <f t="shared" si="1"/>
        <v>7.9</v>
      </c>
      <c r="L9" s="397"/>
      <c r="M9" s="201" t="s">
        <v>197</v>
      </c>
      <c r="N9" s="87">
        <v>10</v>
      </c>
      <c r="O9" s="86"/>
      <c r="P9" s="200">
        <f t="shared" si="2"/>
        <v>2.9</v>
      </c>
      <c r="Q9" s="328"/>
      <c r="R9" s="17"/>
      <c r="S9" s="17"/>
      <c r="T9" s="17"/>
      <c r="U9" s="16"/>
      <c r="V9" s="302"/>
      <c r="W9" s="87" t="s">
        <v>198</v>
      </c>
      <c r="X9" s="87" t="s">
        <v>75</v>
      </c>
      <c r="Y9" s="87"/>
      <c r="Z9" s="158" t="e">
        <f t="shared" si="4"/>
        <v>#VALUE!</v>
      </c>
    </row>
    <row r="10" spans="1:27" s="3" customFormat="1" ht="14.5" x14ac:dyDescent="0.3">
      <c r="A10" s="403"/>
      <c r="B10" s="328"/>
      <c r="C10" s="17" t="s">
        <v>57</v>
      </c>
      <c r="D10" s="17">
        <v>5</v>
      </c>
      <c r="E10" s="17"/>
      <c r="F10" s="16">
        <f t="shared" si="3"/>
        <v>1.58</v>
      </c>
      <c r="G10" s="330"/>
      <c r="H10" s="87"/>
      <c r="I10" s="87"/>
      <c r="J10" s="87"/>
      <c r="K10" s="158">
        <f t="shared" si="1"/>
        <v>0</v>
      </c>
      <c r="L10" s="397"/>
      <c r="M10" s="201" t="s">
        <v>116</v>
      </c>
      <c r="N10" s="87">
        <v>0.6</v>
      </c>
      <c r="O10" s="86"/>
      <c r="P10" s="200">
        <f t="shared" si="2"/>
        <v>0.17399999999999999</v>
      </c>
      <c r="Q10" s="328"/>
      <c r="R10" s="17"/>
      <c r="S10" s="17"/>
      <c r="T10" s="17"/>
      <c r="U10" s="16"/>
      <c r="V10" s="302"/>
      <c r="W10" s="87"/>
      <c r="X10" s="87"/>
      <c r="Y10" s="87"/>
      <c r="Z10" s="158">
        <f t="shared" si="4"/>
        <v>0</v>
      </c>
    </row>
    <row r="11" spans="1:27" s="3" customFormat="1" ht="14.5" x14ac:dyDescent="0.3">
      <c r="A11" s="403"/>
      <c r="B11" s="328"/>
      <c r="C11" s="17" t="s">
        <v>114</v>
      </c>
      <c r="D11" s="17">
        <v>0.6</v>
      </c>
      <c r="E11" s="18"/>
      <c r="F11" s="16">
        <v>0.6</v>
      </c>
      <c r="G11" s="330"/>
      <c r="H11" s="87"/>
      <c r="I11" s="87"/>
      <c r="J11" s="87"/>
      <c r="K11" s="158">
        <f t="shared" si="1"/>
        <v>0</v>
      </c>
      <c r="L11" s="397"/>
      <c r="M11" s="88" t="s">
        <v>74</v>
      </c>
      <c r="N11" s="88">
        <v>5</v>
      </c>
      <c r="O11" s="88">
        <f>N11/35</f>
        <v>0.14285714285714285</v>
      </c>
      <c r="P11" s="200">
        <f t="shared" si="2"/>
        <v>1.45</v>
      </c>
      <c r="Q11" s="328"/>
      <c r="R11" s="17"/>
      <c r="S11" s="17"/>
      <c r="T11" s="18"/>
      <c r="U11" s="16"/>
      <c r="V11" s="302"/>
      <c r="W11" s="88"/>
      <c r="X11" s="88"/>
      <c r="Y11" s="171"/>
      <c r="Z11" s="158">
        <f t="shared" si="4"/>
        <v>0</v>
      </c>
    </row>
    <row r="12" spans="1:27" s="3" customFormat="1" ht="14.5" x14ac:dyDescent="0.3">
      <c r="A12" s="403"/>
      <c r="B12" s="328"/>
      <c r="C12" s="17"/>
      <c r="D12" s="17"/>
      <c r="E12" s="18"/>
      <c r="F12" s="16"/>
      <c r="G12" s="330"/>
      <c r="H12" s="87"/>
      <c r="I12" s="87"/>
      <c r="J12" s="86"/>
      <c r="K12" s="158">
        <f t="shared" si="1"/>
        <v>0</v>
      </c>
      <c r="L12" s="397"/>
      <c r="M12" s="88" t="s">
        <v>58</v>
      </c>
      <c r="N12" s="88">
        <v>5</v>
      </c>
      <c r="O12" s="88"/>
      <c r="P12" s="200">
        <f t="shared" si="2"/>
        <v>1.45</v>
      </c>
      <c r="Q12" s="328"/>
      <c r="R12" s="17"/>
      <c r="S12" s="17"/>
      <c r="T12" s="18"/>
      <c r="U12" s="16"/>
      <c r="V12" s="302"/>
      <c r="W12" s="88"/>
      <c r="X12" s="88"/>
      <c r="Y12" s="171"/>
      <c r="Z12" s="158">
        <f t="shared" si="4"/>
        <v>0</v>
      </c>
    </row>
    <row r="13" spans="1:27" s="3" customFormat="1" ht="14.5" x14ac:dyDescent="0.3">
      <c r="A13" s="403"/>
      <c r="B13" s="328"/>
      <c r="C13" s="17"/>
      <c r="D13" s="17"/>
      <c r="E13" s="18"/>
      <c r="F13" s="16"/>
      <c r="G13" s="330"/>
      <c r="H13" s="87"/>
      <c r="I13" s="87"/>
      <c r="J13" s="86"/>
      <c r="K13" s="158">
        <f t="shared" si="1"/>
        <v>0</v>
      </c>
      <c r="L13" s="398"/>
      <c r="M13" s="172"/>
      <c r="N13" s="172"/>
      <c r="O13" s="173"/>
      <c r="P13" s="200">
        <f t="shared" si="2"/>
        <v>0</v>
      </c>
      <c r="Q13" s="328"/>
      <c r="R13" s="17"/>
      <c r="S13" s="17"/>
      <c r="T13" s="18"/>
      <c r="U13" s="16"/>
      <c r="V13" s="303"/>
      <c r="W13" s="88"/>
      <c r="X13" s="88"/>
      <c r="Y13" s="171"/>
      <c r="Z13" s="158">
        <f t="shared" si="4"/>
        <v>0</v>
      </c>
    </row>
    <row r="14" spans="1:27" s="3" customFormat="1" ht="15" customHeight="1" x14ac:dyDescent="0.3">
      <c r="A14" s="402" t="s">
        <v>77</v>
      </c>
      <c r="B14" s="421" t="s">
        <v>182</v>
      </c>
      <c r="C14" s="174" t="s">
        <v>92</v>
      </c>
      <c r="D14" s="87">
        <v>40</v>
      </c>
      <c r="E14" s="171"/>
      <c r="F14" s="158">
        <f t="shared" ref="F14:F19" si="5">D14*192/1000</f>
        <v>7.68</v>
      </c>
      <c r="G14" s="421" t="s">
        <v>176</v>
      </c>
      <c r="H14" s="88" t="s">
        <v>79</v>
      </c>
      <c r="I14" s="88">
        <v>65</v>
      </c>
      <c r="J14" s="171"/>
      <c r="K14" s="158">
        <f t="shared" si="1"/>
        <v>20.54</v>
      </c>
      <c r="L14" s="394" t="s">
        <v>179</v>
      </c>
      <c r="M14" s="202" t="s">
        <v>234</v>
      </c>
      <c r="N14" s="12">
        <v>120</v>
      </c>
      <c r="O14" s="13">
        <f>N14*0.7/40</f>
        <v>2.1</v>
      </c>
      <c r="P14" s="200">
        <f t="shared" si="2"/>
        <v>34.799999999999997</v>
      </c>
      <c r="Q14" s="421" t="s">
        <v>253</v>
      </c>
      <c r="R14" s="87" t="s">
        <v>61</v>
      </c>
      <c r="S14" s="87">
        <v>35</v>
      </c>
      <c r="T14" s="86"/>
      <c r="U14" s="176">
        <f t="shared" ref="U14:U17" si="6">S14*$H$2/1000</f>
        <v>11.06</v>
      </c>
      <c r="V14" s="421" t="s">
        <v>245</v>
      </c>
      <c r="W14" s="174" t="s">
        <v>246</v>
      </c>
      <c r="X14" s="87">
        <v>60</v>
      </c>
      <c r="Y14" s="171"/>
      <c r="Z14" s="158">
        <f t="shared" si="4"/>
        <v>18.96</v>
      </c>
    </row>
    <row r="15" spans="1:27" s="3" customFormat="1" ht="14.5" x14ac:dyDescent="0.3">
      <c r="A15" s="403"/>
      <c r="B15" s="330"/>
      <c r="C15" s="87" t="s">
        <v>100</v>
      </c>
      <c r="D15" s="87">
        <v>35</v>
      </c>
      <c r="E15" s="171"/>
      <c r="F15" s="158">
        <f t="shared" si="5"/>
        <v>6.72</v>
      </c>
      <c r="G15" s="330"/>
      <c r="H15" s="88" t="s">
        <v>81</v>
      </c>
      <c r="I15" s="88">
        <v>12</v>
      </c>
      <c r="J15" s="171"/>
      <c r="K15" s="158">
        <f t="shared" si="1"/>
        <v>3.7919999999999998</v>
      </c>
      <c r="L15" s="394"/>
      <c r="M15" s="177"/>
      <c r="N15" s="177"/>
      <c r="O15" s="178"/>
      <c r="P15" s="200">
        <f t="shared" si="2"/>
        <v>0</v>
      </c>
      <c r="Q15" s="330"/>
      <c r="R15" s="87" t="s">
        <v>59</v>
      </c>
      <c r="S15" s="166">
        <v>20</v>
      </c>
      <c r="T15" s="159"/>
      <c r="U15" s="176">
        <f t="shared" si="6"/>
        <v>6.32</v>
      </c>
      <c r="V15" s="330"/>
      <c r="W15" s="87" t="s">
        <v>247</v>
      </c>
      <c r="X15" s="87">
        <v>5</v>
      </c>
      <c r="Y15" s="171">
        <f>X15/35</f>
        <v>0.14285714285714285</v>
      </c>
      <c r="Z15" s="158">
        <f t="shared" si="4"/>
        <v>1.58</v>
      </c>
    </row>
    <row r="16" spans="1:27" s="3" customFormat="1" ht="14.5" x14ac:dyDescent="0.3">
      <c r="A16" s="403"/>
      <c r="B16" s="330"/>
      <c r="C16" s="86" t="s">
        <v>74</v>
      </c>
      <c r="D16" s="87">
        <v>5</v>
      </c>
      <c r="E16" s="197">
        <f>D16/35</f>
        <v>0.14285714285714285</v>
      </c>
      <c r="F16" s="158">
        <f t="shared" si="5"/>
        <v>0.96</v>
      </c>
      <c r="G16" s="330"/>
      <c r="H16" s="88" t="s">
        <v>115</v>
      </c>
      <c r="I16" s="88">
        <v>0.6</v>
      </c>
      <c r="J16" s="171">
        <f>I16/15</f>
        <v>0.04</v>
      </c>
      <c r="K16" s="158">
        <f t="shared" si="1"/>
        <v>0.18959999999999999</v>
      </c>
      <c r="L16" s="394"/>
      <c r="M16" s="177"/>
      <c r="N16" s="177"/>
      <c r="O16" s="178"/>
      <c r="P16" s="200">
        <f t="shared" si="2"/>
        <v>0</v>
      </c>
      <c r="Q16" s="330"/>
      <c r="R16" s="172" t="s">
        <v>58</v>
      </c>
      <c r="S16" s="172">
        <v>50</v>
      </c>
      <c r="T16" s="172">
        <f>S16/55</f>
        <v>0.90909090909090906</v>
      </c>
      <c r="U16" s="176">
        <f t="shared" si="6"/>
        <v>15.8</v>
      </c>
      <c r="V16" s="330"/>
      <c r="W16" s="86" t="s">
        <v>248</v>
      </c>
      <c r="X16" s="87">
        <v>5</v>
      </c>
      <c r="Y16" s="197"/>
      <c r="Z16" s="158">
        <f t="shared" si="4"/>
        <v>1.58</v>
      </c>
    </row>
    <row r="17" spans="1:26" s="3" customFormat="1" ht="14.5" x14ac:dyDescent="0.3">
      <c r="A17" s="403"/>
      <c r="B17" s="330"/>
      <c r="C17" s="160" t="s">
        <v>235</v>
      </c>
      <c r="D17" s="88">
        <v>5</v>
      </c>
      <c r="E17" s="160"/>
      <c r="F17" s="158">
        <f t="shared" si="5"/>
        <v>0.96</v>
      </c>
      <c r="G17" s="330"/>
      <c r="H17" s="88" t="s">
        <v>57</v>
      </c>
      <c r="I17" s="88">
        <v>5</v>
      </c>
      <c r="J17" s="171"/>
      <c r="K17" s="158">
        <f t="shared" si="1"/>
        <v>1.58</v>
      </c>
      <c r="L17" s="394"/>
      <c r="M17" s="174"/>
      <c r="N17" s="174"/>
      <c r="O17" s="175"/>
      <c r="P17" s="200">
        <f t="shared" si="2"/>
        <v>0</v>
      </c>
      <c r="Q17" s="330"/>
      <c r="R17" s="172" t="s">
        <v>82</v>
      </c>
      <c r="S17" s="172">
        <v>0.6</v>
      </c>
      <c r="T17" s="172"/>
      <c r="U17" s="176">
        <f t="shared" si="6"/>
        <v>0.18959999999999999</v>
      </c>
      <c r="V17" s="330"/>
      <c r="W17" s="160" t="s">
        <v>249</v>
      </c>
      <c r="X17" s="88">
        <v>0.6</v>
      </c>
      <c r="Y17" s="160"/>
      <c r="Z17" s="158">
        <f t="shared" si="4"/>
        <v>0.18959999999999999</v>
      </c>
    </row>
    <row r="18" spans="1:26" s="3" customFormat="1" ht="14.5" x14ac:dyDescent="0.3">
      <c r="A18" s="403"/>
      <c r="B18" s="330"/>
      <c r="C18" s="88" t="s">
        <v>60</v>
      </c>
      <c r="D18" s="88">
        <v>0.6</v>
      </c>
      <c r="E18" s="172"/>
      <c r="F18" s="158">
        <f t="shared" si="5"/>
        <v>0.11519999999999998</v>
      </c>
      <c r="G18" s="330"/>
      <c r="H18" s="88"/>
      <c r="I18" s="88"/>
      <c r="J18" s="171"/>
      <c r="K18" s="158">
        <f t="shared" si="1"/>
        <v>0</v>
      </c>
      <c r="L18" s="394"/>
      <c r="M18" s="174"/>
      <c r="N18" s="174"/>
      <c r="O18" s="175"/>
      <c r="P18" s="200">
        <f t="shared" si="2"/>
        <v>0</v>
      </c>
      <c r="Q18" s="330"/>
      <c r="R18" s="88"/>
      <c r="S18" s="88"/>
      <c r="T18" s="172"/>
      <c r="U18" s="158"/>
      <c r="V18" s="330"/>
      <c r="W18" s="88"/>
      <c r="X18" s="88"/>
      <c r="Y18" s="172"/>
      <c r="Z18" s="158"/>
    </row>
    <row r="19" spans="1:26" s="3" customFormat="1" ht="14.5" x14ac:dyDescent="0.3">
      <c r="A19" s="403"/>
      <c r="B19" s="330"/>
      <c r="C19" s="172"/>
      <c r="D19" s="172"/>
      <c r="E19" s="172"/>
      <c r="F19" s="158">
        <f t="shared" si="5"/>
        <v>0</v>
      </c>
      <c r="G19" s="330"/>
      <c r="H19" s="172"/>
      <c r="I19" s="172"/>
      <c r="J19" s="172"/>
      <c r="K19" s="158">
        <f t="shared" si="1"/>
        <v>0</v>
      </c>
      <c r="L19" s="394"/>
      <c r="M19" s="174"/>
      <c r="N19" s="174"/>
      <c r="O19" s="175"/>
      <c r="P19" s="200">
        <f t="shared" si="2"/>
        <v>0</v>
      </c>
      <c r="Q19" s="330"/>
      <c r="R19" s="172"/>
      <c r="S19" s="172"/>
      <c r="T19" s="172"/>
      <c r="U19" s="158"/>
      <c r="V19" s="330"/>
      <c r="W19" s="172"/>
      <c r="X19" s="172"/>
      <c r="Y19" s="172"/>
      <c r="Z19" s="158"/>
    </row>
    <row r="20" spans="1:26" s="3" customFormat="1" ht="15" customHeight="1" x14ac:dyDescent="0.4">
      <c r="A20" s="417" t="s">
        <v>83</v>
      </c>
      <c r="B20" s="418" t="s">
        <v>44</v>
      </c>
      <c r="C20" s="179" t="s">
        <v>44</v>
      </c>
      <c r="D20" s="88">
        <v>75</v>
      </c>
      <c r="E20" s="171"/>
      <c r="F20" s="158">
        <f t="shared" ref="F20" si="7">D20*$H$2/1000</f>
        <v>23.7</v>
      </c>
      <c r="G20" s="418" t="s">
        <v>44</v>
      </c>
      <c r="H20" s="179" t="s">
        <v>44</v>
      </c>
      <c r="I20" s="88">
        <v>75</v>
      </c>
      <c r="J20" s="171"/>
      <c r="K20" s="158">
        <f t="shared" si="1"/>
        <v>23.7</v>
      </c>
      <c r="L20" s="419"/>
      <c r="M20" s="179"/>
      <c r="N20" s="88"/>
      <c r="O20" s="171"/>
      <c r="P20" s="200">
        <f t="shared" si="2"/>
        <v>0</v>
      </c>
      <c r="Q20" s="418" t="s">
        <v>44</v>
      </c>
      <c r="R20" s="179" t="s">
        <v>44</v>
      </c>
      <c r="S20" s="88">
        <v>75</v>
      </c>
      <c r="T20" s="171"/>
      <c r="U20" s="158">
        <f t="shared" ref="U20" si="8">S20*$H$2/1000</f>
        <v>23.7</v>
      </c>
      <c r="V20" s="295" t="s">
        <v>250</v>
      </c>
      <c r="W20" s="140" t="s">
        <v>254</v>
      </c>
      <c r="X20" s="19">
        <v>75</v>
      </c>
      <c r="Y20" s="23"/>
      <c r="Z20" s="158">
        <f t="shared" ref="Z20:Z21" si="9">X20*$H$2/1000</f>
        <v>23.7</v>
      </c>
    </row>
    <row r="21" spans="1:26" s="3" customFormat="1" ht="14.5" x14ac:dyDescent="0.4">
      <c r="A21" s="417"/>
      <c r="B21" s="418"/>
      <c r="C21" s="88"/>
      <c r="D21" s="88"/>
      <c r="E21" s="171"/>
      <c r="F21" s="158"/>
      <c r="G21" s="418"/>
      <c r="H21" s="88"/>
      <c r="I21" s="88"/>
      <c r="J21" s="171"/>
      <c r="K21" s="158">
        <f t="shared" si="1"/>
        <v>0</v>
      </c>
      <c r="L21" s="420"/>
      <c r="M21" s="88"/>
      <c r="N21" s="88"/>
      <c r="O21" s="171"/>
      <c r="P21" s="200">
        <f t="shared" si="2"/>
        <v>0</v>
      </c>
      <c r="Q21" s="418"/>
      <c r="R21" s="88"/>
      <c r="S21" s="88"/>
      <c r="T21" s="171"/>
      <c r="U21" s="158"/>
      <c r="V21" s="296"/>
      <c r="W21" s="19"/>
      <c r="X21" s="19"/>
      <c r="Y21" s="23"/>
      <c r="Z21" s="158">
        <f t="shared" si="9"/>
        <v>0</v>
      </c>
    </row>
    <row r="22" spans="1:26" s="3" customFormat="1" ht="14.5" x14ac:dyDescent="0.4">
      <c r="A22" s="417"/>
      <c r="B22" s="418"/>
      <c r="C22" s="88"/>
      <c r="D22" s="88"/>
      <c r="E22" s="171"/>
      <c r="F22" s="158"/>
      <c r="G22" s="418"/>
      <c r="H22" s="88"/>
      <c r="I22" s="88"/>
      <c r="J22" s="171"/>
      <c r="K22" s="158">
        <f t="shared" si="1"/>
        <v>0</v>
      </c>
      <c r="L22" s="420"/>
      <c r="M22" s="88"/>
      <c r="N22" s="88"/>
      <c r="O22" s="171"/>
      <c r="P22" s="200">
        <f t="shared" si="2"/>
        <v>0</v>
      </c>
      <c r="Q22" s="418"/>
      <c r="R22" s="88"/>
      <c r="S22" s="88"/>
      <c r="T22" s="171"/>
      <c r="U22" s="158"/>
      <c r="V22" s="296"/>
      <c r="W22" s="19"/>
      <c r="X22" s="19"/>
      <c r="Y22" s="23"/>
      <c r="Z22" s="158">
        <f t="shared" ref="Z22:Z23" si="10">X22*382/1000</f>
        <v>0</v>
      </c>
    </row>
    <row r="23" spans="1:26" s="3" customFormat="1" ht="14.5" x14ac:dyDescent="0.4">
      <c r="A23" s="417"/>
      <c r="B23" s="418"/>
      <c r="C23" s="88"/>
      <c r="D23" s="88"/>
      <c r="E23" s="171"/>
      <c r="F23" s="158"/>
      <c r="G23" s="418"/>
      <c r="H23" s="88"/>
      <c r="I23" s="88"/>
      <c r="J23" s="171"/>
      <c r="K23" s="158">
        <f t="shared" si="1"/>
        <v>0</v>
      </c>
      <c r="L23" s="420"/>
      <c r="M23" s="88"/>
      <c r="N23" s="88"/>
      <c r="O23" s="171"/>
      <c r="P23" s="200">
        <f t="shared" si="2"/>
        <v>0</v>
      </c>
      <c r="Q23" s="418"/>
      <c r="R23" s="88"/>
      <c r="S23" s="88"/>
      <c r="T23" s="171"/>
      <c r="U23" s="158"/>
      <c r="V23" s="297"/>
      <c r="W23" s="19"/>
      <c r="X23" s="19"/>
      <c r="Y23" s="23"/>
      <c r="Z23" s="158">
        <f t="shared" si="10"/>
        <v>0</v>
      </c>
    </row>
    <row r="24" spans="1:26" s="3" customFormat="1" ht="15" customHeight="1" x14ac:dyDescent="0.3">
      <c r="A24" s="403" t="s">
        <v>84</v>
      </c>
      <c r="B24" s="328" t="s">
        <v>174</v>
      </c>
      <c r="C24" s="137" t="s">
        <v>105</v>
      </c>
      <c r="D24" s="146">
        <v>25</v>
      </c>
      <c r="E24" s="147"/>
      <c r="F24" s="16">
        <f>D24*$H$2/1000</f>
        <v>7.9</v>
      </c>
      <c r="G24" s="328" t="s">
        <v>177</v>
      </c>
      <c r="H24" s="137" t="s">
        <v>86</v>
      </c>
      <c r="I24" s="146">
        <v>0.6</v>
      </c>
      <c r="J24" s="147"/>
      <c r="K24" s="158">
        <f t="shared" si="1"/>
        <v>0.18959999999999999</v>
      </c>
      <c r="L24" s="330" t="s">
        <v>180</v>
      </c>
      <c r="M24" s="174" t="s">
        <v>107</v>
      </c>
      <c r="N24" s="87">
        <v>40</v>
      </c>
      <c r="O24" s="86"/>
      <c r="P24" s="200">
        <f t="shared" si="2"/>
        <v>11.6</v>
      </c>
      <c r="Q24" s="328" t="s">
        <v>186</v>
      </c>
      <c r="R24" s="137" t="s">
        <v>73</v>
      </c>
      <c r="S24" s="146">
        <v>30</v>
      </c>
      <c r="T24" s="147"/>
      <c r="U24" s="16">
        <f>S24*$H$2/1000</f>
        <v>9.48</v>
      </c>
      <c r="V24" s="418" t="s">
        <v>112</v>
      </c>
      <c r="W24" s="87" t="s">
        <v>87</v>
      </c>
      <c r="X24" s="87">
        <v>0.6</v>
      </c>
      <c r="Y24" s="86"/>
      <c r="Z24" s="158">
        <f t="shared" ref="Z24:Z25" si="11">X24*$H$2/1000</f>
        <v>0.18959999999999999</v>
      </c>
    </row>
    <row r="25" spans="1:26" s="3" customFormat="1" ht="14.5" x14ac:dyDescent="0.3">
      <c r="A25" s="403"/>
      <c r="B25" s="328"/>
      <c r="C25" s="137" t="s">
        <v>53</v>
      </c>
      <c r="D25" s="146">
        <v>0.6</v>
      </c>
      <c r="E25" s="147"/>
      <c r="F25" s="16">
        <f>D25*$H$2/1000</f>
        <v>0.18959999999999999</v>
      </c>
      <c r="G25" s="328"/>
      <c r="H25" s="137" t="s">
        <v>137</v>
      </c>
      <c r="I25" s="146">
        <v>0.6</v>
      </c>
      <c r="J25" s="147"/>
      <c r="K25" s="158">
        <f t="shared" si="1"/>
        <v>0.18959999999999999</v>
      </c>
      <c r="L25" s="330"/>
      <c r="M25" s="160" t="s">
        <v>236</v>
      </c>
      <c r="N25" s="88">
        <v>5</v>
      </c>
      <c r="O25" s="160"/>
      <c r="P25" s="200">
        <f t="shared" si="2"/>
        <v>1.45</v>
      </c>
      <c r="Q25" s="328"/>
      <c r="R25" s="137" t="s">
        <v>78</v>
      </c>
      <c r="S25" s="146">
        <v>10</v>
      </c>
      <c r="T25" s="147"/>
      <c r="U25" s="16">
        <f>S25*$H$2/1000</f>
        <v>3.16</v>
      </c>
      <c r="V25" s="418"/>
      <c r="W25" s="87" t="s">
        <v>58</v>
      </c>
      <c r="X25" s="87">
        <v>5</v>
      </c>
      <c r="Y25" s="86"/>
      <c r="Z25" s="158">
        <f t="shared" si="11"/>
        <v>1.58</v>
      </c>
    </row>
    <row r="26" spans="1:26" s="3" customFormat="1" ht="14.5" x14ac:dyDescent="0.3">
      <c r="A26" s="403"/>
      <c r="B26" s="328"/>
      <c r="C26" s="137"/>
      <c r="D26" s="146"/>
      <c r="E26" s="147"/>
      <c r="F26" s="16"/>
      <c r="G26" s="328"/>
      <c r="H26" s="137"/>
      <c r="I26" s="146"/>
      <c r="J26" s="147"/>
      <c r="K26" s="16"/>
      <c r="L26" s="330"/>
      <c r="M26" s="87"/>
      <c r="N26" s="87"/>
      <c r="O26" s="86"/>
      <c r="P26" s="200"/>
      <c r="Q26" s="328"/>
      <c r="R26" s="137"/>
      <c r="S26" s="146"/>
      <c r="T26" s="147"/>
      <c r="U26" s="16"/>
      <c r="V26" s="418"/>
      <c r="W26" s="87"/>
      <c r="X26" s="87"/>
      <c r="Y26" s="87"/>
      <c r="Z26" s="158"/>
    </row>
    <row r="27" spans="1:26" s="3" customFormat="1" ht="14.5" x14ac:dyDescent="0.3">
      <c r="A27" s="403"/>
      <c r="B27" s="328"/>
      <c r="C27" s="25"/>
      <c r="D27" s="26"/>
      <c r="E27" s="27"/>
      <c r="F27" s="16"/>
      <c r="G27" s="328"/>
      <c r="H27" s="25"/>
      <c r="I27" s="26"/>
      <c r="J27" s="27"/>
      <c r="K27" s="16"/>
      <c r="L27" s="330"/>
      <c r="M27" s="87"/>
      <c r="N27" s="87"/>
      <c r="O27" s="86"/>
      <c r="P27" s="158"/>
      <c r="Q27" s="328"/>
      <c r="R27" s="25"/>
      <c r="S27" s="26"/>
      <c r="T27" s="27"/>
      <c r="U27" s="16"/>
      <c r="V27" s="418"/>
      <c r="W27" s="87"/>
      <c r="X27" s="87"/>
      <c r="Y27" s="87"/>
      <c r="Z27" s="158"/>
    </row>
    <row r="28" spans="1:26" s="3" customFormat="1" ht="14.5" x14ac:dyDescent="0.3">
      <c r="A28" s="403"/>
      <c r="B28" s="328"/>
      <c r="C28" s="25"/>
      <c r="D28" s="26"/>
      <c r="E28" s="27"/>
      <c r="F28" s="16"/>
      <c r="G28" s="328"/>
      <c r="H28" s="25"/>
      <c r="I28" s="26"/>
      <c r="J28" s="27"/>
      <c r="K28" s="16"/>
      <c r="L28" s="330"/>
      <c r="M28" s="87"/>
      <c r="N28" s="87"/>
      <c r="O28" s="86"/>
      <c r="P28" s="158"/>
      <c r="Q28" s="328"/>
      <c r="R28" s="25"/>
      <c r="S28" s="26"/>
      <c r="T28" s="27"/>
      <c r="U28" s="16"/>
      <c r="V28" s="418"/>
      <c r="W28" s="87"/>
      <c r="X28" s="87"/>
      <c r="Y28" s="86"/>
      <c r="Z28" s="176"/>
    </row>
    <row r="29" spans="1:26" s="3" customFormat="1" ht="16.149999999999999" customHeight="1" x14ac:dyDescent="0.3">
      <c r="A29" s="403" t="s">
        <v>7</v>
      </c>
      <c r="B29" s="425"/>
      <c r="C29" s="25"/>
      <c r="D29" s="26"/>
      <c r="E29" s="29"/>
      <c r="F29" s="24"/>
      <c r="G29" s="30" t="s">
        <v>7</v>
      </c>
      <c r="H29" s="25">
        <v>1</v>
      </c>
      <c r="I29" s="25"/>
      <c r="J29" s="49"/>
      <c r="K29" s="50"/>
      <c r="L29" s="28" t="s">
        <v>7</v>
      </c>
      <c r="M29" s="25"/>
      <c r="N29" s="25"/>
      <c r="O29" s="49"/>
      <c r="P29" s="50"/>
      <c r="Q29" s="30" t="s">
        <v>7</v>
      </c>
      <c r="R29" s="25">
        <v>1</v>
      </c>
      <c r="S29" s="25"/>
      <c r="T29" s="49"/>
      <c r="U29" s="50"/>
      <c r="V29" s="28" t="s">
        <v>7</v>
      </c>
      <c r="W29" s="25"/>
      <c r="X29" s="25"/>
      <c r="Y29" s="49"/>
      <c r="Z29" s="50"/>
    </row>
    <row r="30" spans="1:26" s="3" customFormat="1" ht="16.899999999999999" customHeight="1" x14ac:dyDescent="0.3">
      <c r="A30" s="366" t="s">
        <v>24</v>
      </c>
      <c r="B30" s="367"/>
      <c r="C30" s="32"/>
      <c r="D30" s="33"/>
      <c r="E30" s="34"/>
      <c r="F30" s="35"/>
      <c r="G30" s="36" t="s">
        <v>24</v>
      </c>
      <c r="H30" s="31"/>
      <c r="I30" s="51"/>
      <c r="J30" s="52"/>
      <c r="K30" s="35"/>
      <c r="L30" s="53" t="s">
        <v>24</v>
      </c>
      <c r="M30" s="31" t="s">
        <v>109</v>
      </c>
      <c r="N30" s="51"/>
      <c r="O30" s="52"/>
      <c r="P30" s="35"/>
      <c r="Q30" s="53" t="s">
        <v>24</v>
      </c>
      <c r="R30" s="31" t="s">
        <v>238</v>
      </c>
      <c r="S30" s="51"/>
      <c r="T30" s="52"/>
      <c r="U30" s="35"/>
      <c r="V30" s="53" t="s">
        <v>24</v>
      </c>
      <c r="W30" s="31"/>
      <c r="X30" s="51"/>
      <c r="Y30" s="52"/>
      <c r="Z30" s="35"/>
    </row>
    <row r="31" spans="1:26" s="3" customFormat="1" x14ac:dyDescent="0.4">
      <c r="A31" s="322" t="s">
        <v>25</v>
      </c>
      <c r="B31" s="335" t="s">
        <v>26</v>
      </c>
      <c r="C31" s="336"/>
      <c r="D31" s="37"/>
      <c r="E31" s="37"/>
      <c r="F31" s="38"/>
      <c r="G31" s="335" t="s">
        <v>26</v>
      </c>
      <c r="H31" s="336"/>
      <c r="I31" s="38"/>
      <c r="J31" s="38"/>
      <c r="K31" s="38"/>
      <c r="L31" s="335" t="s">
        <v>26</v>
      </c>
      <c r="M31" s="336"/>
      <c r="N31" s="38"/>
      <c r="O31" s="38"/>
      <c r="P31" s="38"/>
      <c r="Q31" s="335" t="s">
        <v>26</v>
      </c>
      <c r="R31" s="336"/>
      <c r="S31" s="38"/>
      <c r="T31" s="60"/>
      <c r="U31" s="61"/>
      <c r="V31" s="335" t="s">
        <v>26</v>
      </c>
      <c r="W31" s="336"/>
      <c r="X31" s="38"/>
      <c r="Y31" s="38"/>
      <c r="Z31" s="38"/>
    </row>
    <row r="32" spans="1:26" s="3" customFormat="1" ht="13.5" x14ac:dyDescent="0.3">
      <c r="A32" s="323"/>
      <c r="B32" s="334" t="s">
        <v>27</v>
      </c>
      <c r="C32" s="334"/>
      <c r="D32" s="39">
        <v>5</v>
      </c>
      <c r="E32" s="11"/>
      <c r="F32" s="12"/>
      <c r="G32" s="334" t="s">
        <v>27</v>
      </c>
      <c r="H32" s="334"/>
      <c r="I32" s="39">
        <v>5</v>
      </c>
      <c r="J32" s="11"/>
      <c r="K32" s="12"/>
      <c r="L32" s="334" t="s">
        <v>27</v>
      </c>
      <c r="M32" s="334"/>
      <c r="N32" s="39">
        <v>5</v>
      </c>
      <c r="O32" s="25"/>
      <c r="P32" s="12"/>
      <c r="Q32" s="334" t="s">
        <v>27</v>
      </c>
      <c r="R32" s="334"/>
      <c r="S32" s="39">
        <v>5</v>
      </c>
      <c r="T32" s="48"/>
      <c r="U32" s="62"/>
      <c r="V32" s="334" t="s">
        <v>27</v>
      </c>
      <c r="W32" s="334"/>
      <c r="X32" s="39">
        <v>5</v>
      </c>
      <c r="Y32" s="11"/>
      <c r="Z32" s="62"/>
    </row>
    <row r="33" spans="1:26" s="3" customFormat="1" ht="13.5" x14ac:dyDescent="0.3">
      <c r="A33" s="323"/>
      <c r="B33" s="334" t="s">
        <v>28</v>
      </c>
      <c r="C33" s="334"/>
      <c r="D33" s="40">
        <f>SUM(E7:E19)</f>
        <v>2.0857142857142859</v>
      </c>
      <c r="E33" s="40"/>
      <c r="F33" s="12"/>
      <c r="G33" s="334" t="s">
        <v>28</v>
      </c>
      <c r="H33" s="334"/>
      <c r="I33" s="40">
        <f>SUM(J7:J19)</f>
        <v>2.3257142857142856</v>
      </c>
      <c r="J33" s="40"/>
      <c r="K33" s="12"/>
      <c r="L33" s="334" t="s">
        <v>28</v>
      </c>
      <c r="M33" s="334"/>
      <c r="N33" s="40">
        <f>SUM(O6:O19)</f>
        <v>2.2428571428571429</v>
      </c>
      <c r="O33" s="54"/>
      <c r="P33" s="12"/>
      <c r="Q33" s="334" t="s">
        <v>28</v>
      </c>
      <c r="R33" s="334"/>
      <c r="S33" s="40">
        <f>SUM(T6:T19)</f>
        <v>2.0909090909090908</v>
      </c>
      <c r="T33" s="63"/>
      <c r="U33" s="62"/>
      <c r="V33" s="334" t="s">
        <v>28</v>
      </c>
      <c r="W33" s="334"/>
      <c r="X33" s="40">
        <f>SUM(Y6:Y19)</f>
        <v>2.7142857142857144</v>
      </c>
      <c r="Y33" s="40"/>
      <c r="Z33" s="62"/>
    </row>
    <row r="34" spans="1:26" s="3" customFormat="1" ht="13.5" x14ac:dyDescent="0.3">
      <c r="A34" s="323"/>
      <c r="B34" s="334" t="s">
        <v>63</v>
      </c>
      <c r="C34" s="334"/>
      <c r="D34" s="54">
        <v>2</v>
      </c>
      <c r="E34" s="54"/>
      <c r="F34" s="12"/>
      <c r="G34" s="334" t="s">
        <v>63</v>
      </c>
      <c r="H34" s="334"/>
      <c r="I34" s="54">
        <v>1.7</v>
      </c>
      <c r="J34" s="54"/>
      <c r="K34" s="12"/>
      <c r="L34" s="334" t="s">
        <v>63</v>
      </c>
      <c r="M34" s="334"/>
      <c r="N34" s="54">
        <v>1.35</v>
      </c>
      <c r="O34" s="54"/>
      <c r="P34" s="12"/>
      <c r="Q34" s="334" t="s">
        <v>63</v>
      </c>
      <c r="R34" s="334"/>
      <c r="S34" s="54">
        <v>1.6</v>
      </c>
      <c r="T34" s="75"/>
      <c r="U34" s="62"/>
      <c r="V34" s="334" t="s">
        <v>63</v>
      </c>
      <c r="W34" s="334"/>
      <c r="X34" s="54">
        <v>1.8</v>
      </c>
      <c r="Y34" s="75"/>
      <c r="Z34" s="62"/>
    </row>
    <row r="35" spans="1:26" s="3" customFormat="1" ht="13.5" x14ac:dyDescent="0.3">
      <c r="A35" s="324"/>
      <c r="B35" s="334" t="s">
        <v>29</v>
      </c>
      <c r="C35" s="334"/>
      <c r="D35" s="41"/>
      <c r="E35" s="41"/>
      <c r="F35" s="42"/>
      <c r="G35" s="334" t="s">
        <v>29</v>
      </c>
      <c r="H35" s="334"/>
      <c r="I35" s="41">
        <v>1</v>
      </c>
      <c r="J35" s="41"/>
      <c r="K35" s="42"/>
      <c r="L35" s="334" t="s">
        <v>29</v>
      </c>
      <c r="M35" s="334"/>
      <c r="N35" s="41"/>
      <c r="O35" s="55"/>
      <c r="P35" s="42"/>
      <c r="Q35" s="334" t="s">
        <v>29</v>
      </c>
      <c r="R35" s="334"/>
      <c r="S35" s="41">
        <v>1</v>
      </c>
      <c r="T35" s="64"/>
      <c r="U35" s="65"/>
      <c r="V35" s="334" t="s">
        <v>29</v>
      </c>
      <c r="W35" s="334"/>
      <c r="X35" s="41"/>
      <c r="Y35" s="41"/>
      <c r="Z35" s="62"/>
    </row>
    <row r="36" spans="1:26" s="3" customFormat="1" ht="13.5" x14ac:dyDescent="0.3">
      <c r="A36" s="324"/>
      <c r="B36" s="410" t="s">
        <v>30</v>
      </c>
      <c r="C36" s="411"/>
      <c r="D36" s="41"/>
      <c r="E36" s="41"/>
      <c r="F36" s="42"/>
      <c r="G36" s="410" t="s">
        <v>30</v>
      </c>
      <c r="H36" s="411"/>
      <c r="I36" s="41"/>
      <c r="J36" s="41"/>
      <c r="K36" s="42"/>
      <c r="L36" s="410" t="s">
        <v>30</v>
      </c>
      <c r="M36" s="411"/>
      <c r="N36" s="41"/>
      <c r="O36" s="55"/>
      <c r="P36" s="42"/>
      <c r="Q36" s="410" t="s">
        <v>30</v>
      </c>
      <c r="R36" s="411"/>
      <c r="S36" s="41"/>
      <c r="T36" s="64"/>
      <c r="U36" s="65"/>
      <c r="V36" s="410" t="s">
        <v>30</v>
      </c>
      <c r="W36" s="411"/>
      <c r="X36" s="41"/>
      <c r="Y36" s="41"/>
      <c r="Z36" s="62"/>
    </row>
    <row r="37" spans="1:26" s="3" customFormat="1" ht="13.5" x14ac:dyDescent="0.3">
      <c r="A37" s="324"/>
      <c r="B37" s="410" t="s">
        <v>31</v>
      </c>
      <c r="C37" s="411"/>
      <c r="D37" s="41">
        <v>2.5</v>
      </c>
      <c r="E37" s="41"/>
      <c r="F37" s="42"/>
      <c r="G37" s="410" t="s">
        <v>31</v>
      </c>
      <c r="H37" s="411"/>
      <c r="I37" s="41">
        <v>2.5</v>
      </c>
      <c r="J37" s="41"/>
      <c r="K37" s="42"/>
      <c r="L37" s="410" t="s">
        <v>31</v>
      </c>
      <c r="M37" s="411"/>
      <c r="N37" s="41">
        <v>2.5</v>
      </c>
      <c r="O37" s="55"/>
      <c r="P37" s="42"/>
      <c r="Q37" s="410" t="s">
        <v>31</v>
      </c>
      <c r="R37" s="411"/>
      <c r="S37" s="41">
        <v>2.5</v>
      </c>
      <c r="T37" s="64"/>
      <c r="U37" s="65"/>
      <c r="V37" s="410" t="s">
        <v>31</v>
      </c>
      <c r="W37" s="411"/>
      <c r="X37" s="41">
        <v>2.5</v>
      </c>
      <c r="Y37" s="41"/>
      <c r="Z37" s="62"/>
    </row>
    <row r="38" spans="1:26" s="3" customFormat="1" ht="21.5" x14ac:dyDescent="0.3">
      <c r="A38" s="325"/>
      <c r="B38" s="367" t="s">
        <v>32</v>
      </c>
      <c r="C38" s="367"/>
      <c r="D38" s="43">
        <f>D32*70+D33*75+D34*25+D35*60+D36*120+D37*45</f>
        <v>668.92857142857144</v>
      </c>
      <c r="E38" s="43"/>
      <c r="F38" s="31"/>
      <c r="G38" s="367" t="s">
        <v>32</v>
      </c>
      <c r="H38" s="367"/>
      <c r="I38" s="43">
        <f>I32*70+I33*75+I34*25+I35*60+I36*120+I37*45</f>
        <v>739.42857142857144</v>
      </c>
      <c r="J38" s="43"/>
      <c r="K38" s="43"/>
      <c r="L38" s="331" t="s">
        <v>32</v>
      </c>
      <c r="M38" s="331"/>
      <c r="N38" s="43">
        <f>N32*70+N33*75+N34*25+N35*60+N36*120+N37*45</f>
        <v>664.46428571428578</v>
      </c>
      <c r="O38" s="43"/>
      <c r="P38" s="31"/>
      <c r="Q38" s="367" t="s">
        <v>32</v>
      </c>
      <c r="R38" s="367"/>
      <c r="S38" s="43">
        <f>S32*70+S33*75+S34*25+S35*60+S36*120+S37*45</f>
        <v>719.31818181818176</v>
      </c>
      <c r="T38" s="66"/>
      <c r="U38" s="67"/>
      <c r="V38" s="367" t="s">
        <v>32</v>
      </c>
      <c r="W38" s="367"/>
      <c r="X38" s="43">
        <f>X32*70+X33*75+X34*25+X35*60+X36*120+X37*45</f>
        <v>711.07142857142856</v>
      </c>
      <c r="Y38" s="43"/>
      <c r="Z38" s="62"/>
    </row>
    <row r="39" spans="1:26" s="4" customFormat="1" x14ac:dyDescent="0.4">
      <c r="A39" s="1"/>
      <c r="B39" s="4" t="s">
        <v>33</v>
      </c>
      <c r="I39" s="4" t="s">
        <v>34</v>
      </c>
      <c r="S39" s="4" t="s">
        <v>35</v>
      </c>
      <c r="U39" s="1"/>
      <c r="V39" s="1"/>
      <c r="W39" s="1"/>
      <c r="X39" s="1"/>
      <c r="Y39" s="1"/>
      <c r="Z39" s="1"/>
    </row>
    <row r="40" spans="1:26" s="5" customFormat="1" ht="13.5" x14ac:dyDescent="0.4">
      <c r="A40" s="312" t="s">
        <v>36</v>
      </c>
      <c r="B40" s="312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</row>
    <row r="41" spans="1:26" s="5" customFormat="1" ht="19.5" x14ac:dyDescent="0.45">
      <c r="A41" s="44" t="s">
        <v>37</v>
      </c>
      <c r="F41" s="45"/>
      <c r="H41" s="45"/>
      <c r="I41" s="45"/>
      <c r="J41" s="45"/>
      <c r="K41" s="45"/>
      <c r="M41" s="45"/>
      <c r="N41" s="45"/>
      <c r="O41" s="45"/>
      <c r="P41" s="45"/>
      <c r="Q41" s="68" t="s">
        <v>38</v>
      </c>
      <c r="R41" s="69"/>
      <c r="S41" s="69"/>
      <c r="T41" s="69"/>
      <c r="U41" s="69"/>
      <c r="V41" s="69"/>
      <c r="W41" s="69"/>
      <c r="X41" s="69"/>
      <c r="Y41" s="69"/>
      <c r="Z41" s="45"/>
    </row>
    <row r="42" spans="1:26" s="3" customFormat="1" ht="13.5" x14ac:dyDescent="0.4">
      <c r="A42" s="313" t="s">
        <v>39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</row>
  </sheetData>
  <mergeCells count="82">
    <mergeCell ref="A1:P1"/>
    <mergeCell ref="A2:G2"/>
    <mergeCell ref="S2:W2"/>
    <mergeCell ref="B3:F3"/>
    <mergeCell ref="G3:K3"/>
    <mergeCell ref="L3:P3"/>
    <mergeCell ref="Q3:U3"/>
    <mergeCell ref="V3:Z3"/>
    <mergeCell ref="A29:B29"/>
    <mergeCell ref="A30:B30"/>
    <mergeCell ref="B31:C31"/>
    <mergeCell ref="G31:H31"/>
    <mergeCell ref="L31:M31"/>
    <mergeCell ref="Q31:R31"/>
    <mergeCell ref="V31:W31"/>
    <mergeCell ref="B32:C32"/>
    <mergeCell ref="G32:H32"/>
    <mergeCell ref="L32:M32"/>
    <mergeCell ref="Q32:R32"/>
    <mergeCell ref="V32:W32"/>
    <mergeCell ref="L34:M34"/>
    <mergeCell ref="Q34:R34"/>
    <mergeCell ref="V34:W34"/>
    <mergeCell ref="B33:C33"/>
    <mergeCell ref="G33:H33"/>
    <mergeCell ref="L33:M33"/>
    <mergeCell ref="Q33:R33"/>
    <mergeCell ref="V33:W33"/>
    <mergeCell ref="Q36:R36"/>
    <mergeCell ref="V36:W36"/>
    <mergeCell ref="B35:C35"/>
    <mergeCell ref="G35:H35"/>
    <mergeCell ref="L35:M35"/>
    <mergeCell ref="Q35:R35"/>
    <mergeCell ref="V35:W35"/>
    <mergeCell ref="Q38:R38"/>
    <mergeCell ref="V38:W38"/>
    <mergeCell ref="B37:C37"/>
    <mergeCell ref="G37:H37"/>
    <mergeCell ref="L37:M37"/>
    <mergeCell ref="Q37:R37"/>
    <mergeCell ref="V37:W37"/>
    <mergeCell ref="A40:P40"/>
    <mergeCell ref="A42:P42"/>
    <mergeCell ref="A5:A6"/>
    <mergeCell ref="A24:A28"/>
    <mergeCell ref="A31:A38"/>
    <mergeCell ref="B5:B6"/>
    <mergeCell ref="B24:B28"/>
    <mergeCell ref="G5:G6"/>
    <mergeCell ref="B38:C38"/>
    <mergeCell ref="G38:H38"/>
    <mergeCell ref="L38:M38"/>
    <mergeCell ref="B36:C36"/>
    <mergeCell ref="G36:H36"/>
    <mergeCell ref="L36:M36"/>
    <mergeCell ref="B34:C34"/>
    <mergeCell ref="G34:H34"/>
    <mergeCell ref="V5:V6"/>
    <mergeCell ref="V24:V28"/>
    <mergeCell ref="G24:G28"/>
    <mergeCell ref="L5:L13"/>
    <mergeCell ref="L24:L28"/>
    <mergeCell ref="Q5:Q6"/>
    <mergeCell ref="Q24:Q28"/>
    <mergeCell ref="A7:A13"/>
    <mergeCell ref="B7:B13"/>
    <mergeCell ref="G7:G13"/>
    <mergeCell ref="V7:V13"/>
    <mergeCell ref="A14:A19"/>
    <mergeCell ref="B14:B19"/>
    <mergeCell ref="G14:G19"/>
    <mergeCell ref="L14:L19"/>
    <mergeCell ref="V14:V19"/>
    <mergeCell ref="Q7:Q13"/>
    <mergeCell ref="Q14:Q19"/>
    <mergeCell ref="A20:A23"/>
    <mergeCell ref="B20:B23"/>
    <mergeCell ref="G20:G23"/>
    <mergeCell ref="L20:L23"/>
    <mergeCell ref="V20:V23"/>
    <mergeCell ref="Q20:Q23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84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42"/>
  <sheetViews>
    <sheetView view="pageBreakPreview" zoomScale="80" zoomScaleNormal="100" zoomScaleSheetLayoutView="80" workbookViewId="0">
      <selection sqref="A1:P1"/>
    </sheetView>
  </sheetViews>
  <sheetFormatPr defaultColWidth="8.7265625" defaultRowHeight="17" x14ac:dyDescent="0.4"/>
  <cols>
    <col min="1" max="1" width="4.08984375" style="6" customWidth="1"/>
    <col min="2" max="2" width="6.36328125" style="7" customWidth="1"/>
    <col min="3" max="3" width="13.08984375" style="7" customWidth="1"/>
    <col min="4" max="4" width="7.36328125" style="7" customWidth="1"/>
    <col min="5" max="5" width="3.36328125" style="7" hidden="1" customWidth="1"/>
    <col min="6" max="6" width="7.08984375" style="6" customWidth="1"/>
    <col min="7" max="7" width="6.7265625" style="7" customWidth="1"/>
    <col min="8" max="8" width="15.6328125" style="6" customWidth="1"/>
    <col min="9" max="9" width="6.453125" style="6" customWidth="1"/>
    <col min="10" max="10" width="5.453125" style="6" hidden="1" customWidth="1"/>
    <col min="11" max="11" width="6.08984375" style="6" customWidth="1"/>
    <col min="12" max="12" width="5.7265625" style="7" customWidth="1"/>
    <col min="13" max="13" width="15.08984375" style="6" customWidth="1"/>
    <col min="14" max="14" width="6.453125" style="6" customWidth="1"/>
    <col min="15" max="15" width="2.08984375" style="6" hidden="1" customWidth="1"/>
    <col min="16" max="16" width="5.453125" style="6" customWidth="1"/>
    <col min="17" max="17" width="6.6328125" style="6" customWidth="1"/>
    <col min="18" max="18" width="13.6328125" style="6" customWidth="1"/>
    <col min="19" max="19" width="7.08984375" style="6" customWidth="1"/>
    <col min="20" max="20" width="4" style="6" hidden="1" customWidth="1"/>
    <col min="21" max="21" width="7" style="6" customWidth="1"/>
    <col min="22" max="22" width="6.453125" style="6" customWidth="1"/>
    <col min="23" max="23" width="12.6328125" style="6" customWidth="1"/>
    <col min="24" max="24" width="7.08984375" style="6" customWidth="1"/>
    <col min="25" max="25" width="3.08984375" style="6" hidden="1" customWidth="1"/>
    <col min="26" max="26" width="7.08984375" style="6" customWidth="1"/>
    <col min="27" max="16384" width="8.7265625" style="6"/>
  </cols>
  <sheetData>
    <row r="1" spans="1:32" ht="21.5" x14ac:dyDescent="0.4">
      <c r="A1" s="343" t="s">
        <v>259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8"/>
      <c r="R1" s="8"/>
      <c r="S1" s="56" t="s">
        <v>21</v>
      </c>
      <c r="T1" s="56"/>
      <c r="U1" s="56"/>
      <c r="V1" s="56"/>
      <c r="W1" s="56"/>
      <c r="X1" s="56"/>
      <c r="Y1" s="56"/>
      <c r="Z1" s="56"/>
    </row>
    <row r="2" spans="1:32" s="1" customFormat="1" ht="18.5" thickBot="1" x14ac:dyDescent="0.45">
      <c r="A2" s="344" t="s">
        <v>22</v>
      </c>
      <c r="B2" s="345"/>
      <c r="C2" s="345"/>
      <c r="D2" s="345"/>
      <c r="E2" s="345"/>
      <c r="F2" s="345"/>
      <c r="G2" s="345"/>
      <c r="H2" s="1">
        <v>316</v>
      </c>
      <c r="L2" s="4"/>
      <c r="S2" s="346" t="s">
        <v>23</v>
      </c>
      <c r="T2" s="346"/>
      <c r="U2" s="346"/>
      <c r="V2" s="346"/>
      <c r="W2" s="346"/>
      <c r="X2" s="57"/>
      <c r="Y2" s="57"/>
      <c r="Z2" s="57"/>
      <c r="AA2" s="56"/>
      <c r="AB2" s="70"/>
      <c r="AC2" s="70"/>
      <c r="AD2" s="70"/>
      <c r="AE2" s="70"/>
      <c r="AF2" s="70"/>
    </row>
    <row r="3" spans="1:32" s="2" customFormat="1" ht="13.5" x14ac:dyDescent="0.3">
      <c r="A3" s="9" t="s">
        <v>64</v>
      </c>
      <c r="B3" s="352">
        <v>46202</v>
      </c>
      <c r="C3" s="350"/>
      <c r="D3" s="350"/>
      <c r="E3" s="350"/>
      <c r="F3" s="351"/>
      <c r="G3" s="349">
        <v>46203</v>
      </c>
      <c r="H3" s="350"/>
      <c r="I3" s="350"/>
      <c r="J3" s="350"/>
      <c r="K3" s="351"/>
      <c r="L3" s="350">
        <v>46204</v>
      </c>
      <c r="M3" s="350"/>
      <c r="N3" s="350"/>
      <c r="O3" s="350"/>
      <c r="P3" s="351"/>
      <c r="Q3" s="352">
        <v>46205</v>
      </c>
      <c r="R3" s="350"/>
      <c r="S3" s="350"/>
      <c r="T3" s="350"/>
      <c r="U3" s="351"/>
      <c r="V3" s="352">
        <v>46206</v>
      </c>
      <c r="W3" s="350"/>
      <c r="X3" s="350"/>
      <c r="Y3" s="350"/>
      <c r="Z3" s="351"/>
    </row>
    <row r="4" spans="1:32" s="2" customFormat="1" ht="16.149999999999999" customHeight="1" x14ac:dyDescent="0.3">
      <c r="A4" s="10" t="s">
        <v>65</v>
      </c>
      <c r="B4" s="11" t="s">
        <v>66</v>
      </c>
      <c r="C4" s="141" t="s">
        <v>67</v>
      </c>
      <c r="D4" s="26" t="s">
        <v>68</v>
      </c>
      <c r="E4" s="29"/>
      <c r="F4" s="14" t="s">
        <v>69</v>
      </c>
      <c r="G4" s="15" t="s">
        <v>66</v>
      </c>
      <c r="H4" s="141" t="s">
        <v>67</v>
      </c>
      <c r="I4" s="26" t="s">
        <v>68</v>
      </c>
      <c r="J4" s="27"/>
      <c r="K4" s="14" t="s">
        <v>69</v>
      </c>
      <c r="L4" s="58" t="s">
        <v>66</v>
      </c>
      <c r="M4" s="141" t="s">
        <v>67</v>
      </c>
      <c r="N4" s="26" t="s">
        <v>68</v>
      </c>
      <c r="O4" s="27"/>
      <c r="P4" s="14" t="s">
        <v>69</v>
      </c>
      <c r="Q4" s="15" t="s">
        <v>66</v>
      </c>
      <c r="R4" s="141" t="s">
        <v>67</v>
      </c>
      <c r="S4" s="26" t="s">
        <v>68</v>
      </c>
      <c r="T4" s="27"/>
      <c r="U4" s="14" t="s">
        <v>69</v>
      </c>
      <c r="V4" s="15" t="s">
        <v>66</v>
      </c>
      <c r="W4" s="141" t="s">
        <v>67</v>
      </c>
      <c r="X4" s="26" t="s">
        <v>68</v>
      </c>
      <c r="Y4" s="27"/>
      <c r="Z4" s="14" t="s">
        <v>69</v>
      </c>
    </row>
    <row r="5" spans="1:32" s="2" customFormat="1" ht="13.9" customHeight="1" x14ac:dyDescent="0.3">
      <c r="A5" s="401" t="s">
        <v>70</v>
      </c>
      <c r="B5" s="422" t="s">
        <v>43</v>
      </c>
      <c r="C5" s="165" t="s">
        <v>47</v>
      </c>
      <c r="D5" s="166">
        <v>100</v>
      </c>
      <c r="E5" s="167"/>
      <c r="F5" s="158">
        <f>D5*$H$2/1000</f>
        <v>31.6</v>
      </c>
      <c r="G5" s="368" t="s">
        <v>96</v>
      </c>
      <c r="H5" s="168" t="s">
        <v>47</v>
      </c>
      <c r="I5" s="169">
        <v>90</v>
      </c>
      <c r="J5" s="170"/>
      <c r="K5" s="158">
        <f>I5*$H$2/1000</f>
        <v>28.44</v>
      </c>
      <c r="L5" s="396"/>
      <c r="M5" s="199"/>
      <c r="N5" s="85"/>
      <c r="O5" s="13"/>
      <c r="P5" s="200"/>
      <c r="Q5" s="368"/>
      <c r="R5" s="165"/>
      <c r="S5" s="88"/>
      <c r="T5" s="171"/>
      <c r="U5" s="158"/>
      <c r="V5" s="368"/>
      <c r="W5" s="165"/>
      <c r="X5" s="88"/>
      <c r="Y5" s="171"/>
      <c r="Z5" s="158"/>
    </row>
    <row r="6" spans="1:32" s="2" customFormat="1" ht="16.149999999999999" customHeight="1" x14ac:dyDescent="0.3">
      <c r="A6" s="401"/>
      <c r="B6" s="423"/>
      <c r="C6" s="88"/>
      <c r="D6" s="166"/>
      <c r="E6" s="167"/>
      <c r="F6" s="158">
        <f>D6*$H$2/1000</f>
        <v>0</v>
      </c>
      <c r="G6" s="368"/>
      <c r="H6" s="169" t="s">
        <v>257</v>
      </c>
      <c r="I6" s="169">
        <v>10</v>
      </c>
      <c r="J6" s="170"/>
      <c r="K6" s="158">
        <f t="shared" ref="K6" si="0">I6*$H$2/1000</f>
        <v>3.16</v>
      </c>
      <c r="L6" s="397"/>
      <c r="M6" s="201"/>
      <c r="N6" s="183"/>
      <c r="O6" s="86"/>
      <c r="P6" s="200"/>
      <c r="Q6" s="368"/>
      <c r="R6" s="88"/>
      <c r="S6" s="88"/>
      <c r="T6" s="171"/>
      <c r="U6" s="158"/>
      <c r="V6" s="368"/>
      <c r="W6" s="88"/>
      <c r="X6" s="88"/>
      <c r="Y6" s="171"/>
      <c r="Z6" s="158"/>
    </row>
    <row r="7" spans="1:32" s="3" customFormat="1" ht="15" customHeight="1" x14ac:dyDescent="0.3">
      <c r="A7" s="402" t="s">
        <v>71</v>
      </c>
      <c r="B7" s="421" t="s">
        <v>72</v>
      </c>
      <c r="C7" s="174" t="s">
        <v>41</v>
      </c>
      <c r="D7" s="174">
        <v>65</v>
      </c>
      <c r="E7" s="175">
        <f>D7/35</f>
        <v>1.8571428571428572</v>
      </c>
      <c r="F7" s="158">
        <f t="shared" ref="F7:F20" si="1">D7*$H$2/1000</f>
        <v>20.54</v>
      </c>
      <c r="G7" s="421" t="s">
        <v>184</v>
      </c>
      <c r="H7" s="174" t="s">
        <v>53</v>
      </c>
      <c r="I7" s="174">
        <v>105</v>
      </c>
      <c r="J7" s="175">
        <f>I7*0.7/40</f>
        <v>1.8374999999999999</v>
      </c>
      <c r="K7" s="158">
        <f t="shared" ref="K7:K25" si="2">I7*$H$2/1000</f>
        <v>33.18</v>
      </c>
      <c r="L7" s="397"/>
      <c r="M7" s="201"/>
      <c r="N7" s="87"/>
      <c r="O7" s="86"/>
      <c r="P7" s="200"/>
      <c r="Q7" s="328"/>
      <c r="R7" s="139"/>
      <c r="S7" s="139"/>
      <c r="T7" s="143"/>
      <c r="U7" s="16"/>
      <c r="V7" s="421"/>
      <c r="W7" s="174"/>
      <c r="X7" s="174"/>
      <c r="Y7" s="175"/>
      <c r="Z7" s="158"/>
    </row>
    <row r="8" spans="1:32" s="3" customFormat="1" ht="14.5" x14ac:dyDescent="0.3">
      <c r="A8" s="403"/>
      <c r="B8" s="330"/>
      <c r="C8" s="88" t="s">
        <v>42</v>
      </c>
      <c r="D8" s="88">
        <v>0.6</v>
      </c>
      <c r="E8" s="88"/>
      <c r="F8" s="158">
        <f t="shared" si="1"/>
        <v>0.18959999999999999</v>
      </c>
      <c r="G8" s="330"/>
      <c r="H8" s="88" t="s">
        <v>98</v>
      </c>
      <c r="I8" s="88">
        <v>35</v>
      </c>
      <c r="J8" s="88"/>
      <c r="K8" s="158">
        <f t="shared" si="2"/>
        <v>11.06</v>
      </c>
      <c r="L8" s="397"/>
      <c r="M8" s="201"/>
      <c r="N8" s="87"/>
      <c r="O8" s="86"/>
      <c r="P8" s="200"/>
      <c r="Q8" s="328"/>
      <c r="R8" s="139"/>
      <c r="S8" s="139"/>
      <c r="T8" s="143"/>
      <c r="U8" s="16"/>
      <c r="V8" s="330"/>
      <c r="W8" s="88"/>
      <c r="X8" s="88"/>
      <c r="Y8" s="88"/>
      <c r="Z8" s="158"/>
    </row>
    <row r="9" spans="1:32" s="3" customFormat="1" ht="14.5" x14ac:dyDescent="0.3">
      <c r="A9" s="403"/>
      <c r="B9" s="330"/>
      <c r="C9" s="87" t="s">
        <v>73</v>
      </c>
      <c r="D9" s="87">
        <v>30</v>
      </c>
      <c r="E9" s="87"/>
      <c r="F9" s="158">
        <f t="shared" si="1"/>
        <v>9.48</v>
      </c>
      <c r="G9" s="330"/>
      <c r="H9" s="87" t="s">
        <v>59</v>
      </c>
      <c r="I9" s="87">
        <v>15</v>
      </c>
      <c r="J9" s="87"/>
      <c r="K9" s="158">
        <f t="shared" si="2"/>
        <v>4.74</v>
      </c>
      <c r="L9" s="397"/>
      <c r="M9" s="201"/>
      <c r="N9" s="87"/>
      <c r="O9" s="86"/>
      <c r="P9" s="200"/>
      <c r="Q9" s="328"/>
      <c r="R9" s="17"/>
      <c r="S9" s="17"/>
      <c r="T9" s="17"/>
      <c r="U9" s="16"/>
      <c r="V9" s="330"/>
      <c r="W9" s="87"/>
      <c r="X9" s="87"/>
      <c r="Y9" s="87"/>
      <c r="Z9" s="158"/>
    </row>
    <row r="10" spans="1:32" s="3" customFormat="1" ht="14.5" x14ac:dyDescent="0.3">
      <c r="A10" s="403"/>
      <c r="B10" s="330"/>
      <c r="C10" s="87"/>
      <c r="D10" s="87"/>
      <c r="E10" s="87"/>
      <c r="F10" s="158"/>
      <c r="G10" s="330"/>
      <c r="H10" s="87"/>
      <c r="I10" s="87"/>
      <c r="J10" s="87"/>
      <c r="K10" s="158"/>
      <c r="L10" s="397"/>
      <c r="M10" s="201"/>
      <c r="N10" s="87"/>
      <c r="O10" s="86"/>
      <c r="P10" s="200"/>
      <c r="Q10" s="328"/>
      <c r="R10" s="17"/>
      <c r="S10" s="17"/>
      <c r="T10" s="17"/>
      <c r="U10" s="16"/>
      <c r="V10" s="330"/>
      <c r="W10" s="87"/>
      <c r="X10" s="87"/>
      <c r="Y10" s="87"/>
      <c r="Z10" s="158"/>
    </row>
    <row r="11" spans="1:32" s="3" customFormat="1" ht="14.5" x14ac:dyDescent="0.3">
      <c r="A11" s="403"/>
      <c r="B11" s="330"/>
      <c r="C11" s="87"/>
      <c r="D11" s="87"/>
      <c r="E11" s="86"/>
      <c r="F11" s="158"/>
      <c r="G11" s="330"/>
      <c r="H11" s="87"/>
      <c r="I11" s="87"/>
      <c r="J11" s="86"/>
      <c r="K11" s="158"/>
      <c r="L11" s="397"/>
      <c r="M11" s="88"/>
      <c r="N11" s="88"/>
      <c r="O11" s="88"/>
      <c r="P11" s="200"/>
      <c r="Q11" s="328"/>
      <c r="R11" s="17"/>
      <c r="S11" s="17"/>
      <c r="T11" s="18"/>
      <c r="U11" s="16"/>
      <c r="V11" s="330"/>
      <c r="W11" s="87"/>
      <c r="X11" s="87"/>
      <c r="Y11" s="86"/>
      <c r="Z11" s="158"/>
    </row>
    <row r="12" spans="1:32" s="3" customFormat="1" ht="14.5" x14ac:dyDescent="0.3">
      <c r="A12" s="403"/>
      <c r="B12" s="330"/>
      <c r="C12" s="87"/>
      <c r="D12" s="87"/>
      <c r="E12" s="86"/>
      <c r="F12" s="158"/>
      <c r="G12" s="330"/>
      <c r="H12" s="87"/>
      <c r="I12" s="87"/>
      <c r="J12" s="86"/>
      <c r="K12" s="158"/>
      <c r="L12" s="397"/>
      <c r="M12" s="88"/>
      <c r="N12" s="88"/>
      <c r="O12" s="88"/>
      <c r="P12" s="200"/>
      <c r="Q12" s="328"/>
      <c r="R12" s="17"/>
      <c r="S12" s="17"/>
      <c r="T12" s="18"/>
      <c r="U12" s="16"/>
      <c r="V12" s="330"/>
      <c r="W12" s="87"/>
      <c r="X12" s="87"/>
      <c r="Y12" s="86"/>
      <c r="Z12" s="158"/>
    </row>
    <row r="13" spans="1:32" s="3" customFormat="1" ht="14.5" x14ac:dyDescent="0.3">
      <c r="A13" s="403"/>
      <c r="B13" s="330"/>
      <c r="C13" s="87"/>
      <c r="D13" s="87"/>
      <c r="E13" s="86"/>
      <c r="F13" s="158"/>
      <c r="G13" s="330"/>
      <c r="H13" s="87"/>
      <c r="I13" s="87"/>
      <c r="J13" s="86"/>
      <c r="K13" s="158"/>
      <c r="L13" s="398"/>
      <c r="M13" s="172"/>
      <c r="N13" s="172"/>
      <c r="O13" s="173"/>
      <c r="P13" s="200"/>
      <c r="Q13" s="328"/>
      <c r="R13" s="17"/>
      <c r="S13" s="17"/>
      <c r="T13" s="18"/>
      <c r="U13" s="16"/>
      <c r="V13" s="330"/>
      <c r="W13" s="87"/>
      <c r="X13" s="87"/>
      <c r="Y13" s="86"/>
      <c r="Z13" s="158"/>
    </row>
    <row r="14" spans="1:32" s="3" customFormat="1" ht="15" customHeight="1" x14ac:dyDescent="0.3">
      <c r="A14" s="402" t="s">
        <v>77</v>
      </c>
      <c r="B14" s="330" t="s">
        <v>185</v>
      </c>
      <c r="C14" s="174" t="s">
        <v>126</v>
      </c>
      <c r="D14" s="87">
        <v>100</v>
      </c>
      <c r="E14" s="86"/>
      <c r="F14" s="158">
        <f t="shared" ref="F14:F17" si="3">D14*$H$2/1000</f>
        <v>31.6</v>
      </c>
      <c r="G14" s="421" t="s">
        <v>189</v>
      </c>
      <c r="H14" s="88" t="s">
        <v>92</v>
      </c>
      <c r="I14" s="88">
        <v>75</v>
      </c>
      <c r="J14" s="171"/>
      <c r="K14" s="176">
        <f>I14*$H$2/1000</f>
        <v>23.7</v>
      </c>
      <c r="L14" s="421"/>
      <c r="M14" s="88"/>
      <c r="N14" s="88"/>
      <c r="O14" s="171"/>
      <c r="P14" s="176"/>
      <c r="Q14" s="421"/>
      <c r="R14" s="174"/>
      <c r="S14" s="87"/>
      <c r="T14" s="171"/>
      <c r="U14" s="158"/>
      <c r="V14" s="330"/>
      <c r="W14" s="174"/>
      <c r="X14" s="87"/>
      <c r="Y14" s="86"/>
      <c r="Z14" s="176"/>
    </row>
    <row r="15" spans="1:32" s="3" customFormat="1" ht="14.5" x14ac:dyDescent="0.3">
      <c r="A15" s="403"/>
      <c r="B15" s="330"/>
      <c r="C15" s="87" t="s">
        <v>128</v>
      </c>
      <c r="D15" s="87">
        <v>8</v>
      </c>
      <c r="E15" s="86">
        <f>D15/35</f>
        <v>0.22857142857142856</v>
      </c>
      <c r="F15" s="158">
        <f t="shared" si="3"/>
        <v>2.528</v>
      </c>
      <c r="G15" s="330"/>
      <c r="H15" s="88" t="s">
        <v>78</v>
      </c>
      <c r="I15" s="88">
        <v>5</v>
      </c>
      <c r="J15" s="171"/>
      <c r="K15" s="176">
        <f t="shared" ref="K15:K17" si="4">I15*$H$2/1000</f>
        <v>1.58</v>
      </c>
      <c r="L15" s="330"/>
      <c r="M15" s="88"/>
      <c r="N15" s="88"/>
      <c r="O15" s="171"/>
      <c r="P15" s="176"/>
      <c r="Q15" s="330"/>
      <c r="R15" s="87"/>
      <c r="S15" s="87"/>
      <c r="T15" s="171"/>
      <c r="U15" s="158"/>
      <c r="V15" s="330"/>
      <c r="W15" s="87"/>
      <c r="X15" s="87"/>
      <c r="Y15" s="86"/>
      <c r="Z15" s="176"/>
    </row>
    <row r="16" spans="1:32" s="3" customFormat="1" ht="14.5" x14ac:dyDescent="0.3">
      <c r="A16" s="403"/>
      <c r="B16" s="330"/>
      <c r="C16" s="87" t="s">
        <v>57</v>
      </c>
      <c r="D16" s="166">
        <v>5</v>
      </c>
      <c r="E16" s="159"/>
      <c r="F16" s="158">
        <f t="shared" si="3"/>
        <v>1.58</v>
      </c>
      <c r="G16" s="330"/>
      <c r="H16" s="88" t="s">
        <v>74</v>
      </c>
      <c r="I16" s="88">
        <v>5</v>
      </c>
      <c r="J16" s="171">
        <f>I16/35</f>
        <v>0.14285714285714285</v>
      </c>
      <c r="K16" s="176">
        <f t="shared" si="4"/>
        <v>1.58</v>
      </c>
      <c r="L16" s="330"/>
      <c r="M16" s="88"/>
      <c r="N16" s="88"/>
      <c r="O16" s="171"/>
      <c r="P16" s="176"/>
      <c r="Q16" s="330"/>
      <c r="R16" s="86"/>
      <c r="S16" s="87"/>
      <c r="T16" s="197"/>
      <c r="U16" s="158"/>
      <c r="V16" s="330"/>
      <c r="W16" s="87"/>
      <c r="X16" s="166"/>
      <c r="Y16" s="159"/>
      <c r="Z16" s="176"/>
    </row>
    <row r="17" spans="1:26" s="3" customFormat="1" ht="14.5" x14ac:dyDescent="0.4">
      <c r="A17" s="403"/>
      <c r="B17" s="330"/>
      <c r="C17" s="172" t="s">
        <v>42</v>
      </c>
      <c r="D17" s="172">
        <v>0.6</v>
      </c>
      <c r="E17" s="172"/>
      <c r="F17" s="158">
        <f t="shared" si="3"/>
        <v>0.18959999999999999</v>
      </c>
      <c r="G17" s="330"/>
      <c r="H17" s="88" t="s">
        <v>57</v>
      </c>
      <c r="I17" s="88">
        <v>5</v>
      </c>
      <c r="J17" s="171"/>
      <c r="K17" s="176">
        <f t="shared" si="4"/>
        <v>1.58</v>
      </c>
      <c r="L17" s="330"/>
      <c r="M17" s="88"/>
      <c r="N17" s="88"/>
      <c r="O17" s="171"/>
      <c r="P17" s="176"/>
      <c r="Q17" s="330"/>
      <c r="R17" s="160"/>
      <c r="S17" s="88"/>
      <c r="T17" s="160"/>
      <c r="U17" s="158"/>
      <c r="V17" s="330"/>
      <c r="W17" s="172"/>
      <c r="X17" s="172"/>
      <c r="Y17" s="172"/>
      <c r="Z17" s="176"/>
    </row>
    <row r="18" spans="1:26" s="3" customFormat="1" ht="14.5" x14ac:dyDescent="0.4">
      <c r="A18" s="403"/>
      <c r="B18" s="330"/>
      <c r="C18" s="172"/>
      <c r="D18" s="172"/>
      <c r="E18" s="172"/>
      <c r="F18" s="176"/>
      <c r="G18" s="330"/>
      <c r="H18" s="88"/>
      <c r="I18" s="88"/>
      <c r="J18" s="171"/>
      <c r="K18" s="176"/>
      <c r="L18" s="330"/>
      <c r="M18" s="88"/>
      <c r="N18" s="88"/>
      <c r="O18" s="171"/>
      <c r="P18" s="176"/>
      <c r="Q18" s="330"/>
      <c r="R18" s="88"/>
      <c r="S18" s="88"/>
      <c r="T18" s="172"/>
      <c r="U18" s="158"/>
      <c r="V18" s="330"/>
      <c r="W18" s="172"/>
      <c r="X18" s="172"/>
      <c r="Y18" s="172"/>
      <c r="Z18" s="176"/>
    </row>
    <row r="19" spans="1:26" s="3" customFormat="1" ht="14.5" x14ac:dyDescent="0.4">
      <c r="A19" s="403"/>
      <c r="B19" s="330"/>
      <c r="C19" s="172"/>
      <c r="D19" s="172"/>
      <c r="E19" s="172"/>
      <c r="F19" s="176"/>
      <c r="G19" s="330"/>
      <c r="H19" s="172"/>
      <c r="I19" s="172"/>
      <c r="J19" s="172"/>
      <c r="K19" s="176"/>
      <c r="L19" s="330"/>
      <c r="M19" s="172"/>
      <c r="N19" s="172"/>
      <c r="O19" s="172"/>
      <c r="P19" s="176"/>
      <c r="Q19" s="330"/>
      <c r="R19" s="172"/>
      <c r="S19" s="172"/>
      <c r="T19" s="172"/>
      <c r="U19" s="158"/>
      <c r="V19" s="330"/>
      <c r="W19" s="172"/>
      <c r="X19" s="172"/>
      <c r="Y19" s="172"/>
      <c r="Z19" s="176"/>
    </row>
    <row r="20" spans="1:26" s="3" customFormat="1" ht="15" customHeight="1" x14ac:dyDescent="0.4">
      <c r="A20" s="404" t="s">
        <v>83</v>
      </c>
      <c r="B20" s="330" t="s">
        <v>44</v>
      </c>
      <c r="C20" s="179" t="s">
        <v>44</v>
      </c>
      <c r="D20" s="88">
        <v>75</v>
      </c>
      <c r="E20" s="171"/>
      <c r="F20" s="158">
        <f t="shared" si="1"/>
        <v>23.7</v>
      </c>
      <c r="G20" s="418" t="s">
        <v>44</v>
      </c>
      <c r="H20" s="179" t="s">
        <v>44</v>
      </c>
      <c r="I20" s="88">
        <v>75</v>
      </c>
      <c r="J20" s="171"/>
      <c r="K20" s="158">
        <f t="shared" ref="K20" si="5">I20*$H$2/1000</f>
        <v>23.7</v>
      </c>
      <c r="L20" s="419"/>
      <c r="M20" s="179"/>
      <c r="N20" s="88"/>
      <c r="O20" s="171"/>
      <c r="P20" s="200"/>
      <c r="Q20" s="418"/>
      <c r="R20" s="179"/>
      <c r="S20" s="88"/>
      <c r="T20" s="171"/>
      <c r="U20" s="158"/>
      <c r="V20" s="418"/>
      <c r="W20" s="179"/>
      <c r="X20" s="88"/>
      <c r="Y20" s="171"/>
      <c r="Z20" s="158"/>
    </row>
    <row r="21" spans="1:26" s="3" customFormat="1" ht="14.5" x14ac:dyDescent="0.4">
      <c r="A21" s="404"/>
      <c r="B21" s="330"/>
      <c r="C21" s="88"/>
      <c r="D21" s="88"/>
      <c r="E21" s="171"/>
      <c r="F21" s="158"/>
      <c r="G21" s="418"/>
      <c r="H21" s="88"/>
      <c r="I21" s="88"/>
      <c r="J21" s="171"/>
      <c r="K21" s="158"/>
      <c r="L21" s="420"/>
      <c r="M21" s="88"/>
      <c r="N21" s="88"/>
      <c r="O21" s="171"/>
      <c r="P21" s="200"/>
      <c r="Q21" s="418"/>
      <c r="R21" s="88"/>
      <c r="S21" s="88"/>
      <c r="T21" s="171"/>
      <c r="U21" s="158"/>
      <c r="V21" s="418"/>
      <c r="W21" s="88"/>
      <c r="X21" s="88"/>
      <c r="Y21" s="171"/>
      <c r="Z21" s="158"/>
    </row>
    <row r="22" spans="1:26" s="3" customFormat="1" ht="14.5" x14ac:dyDescent="0.4">
      <c r="A22" s="404"/>
      <c r="B22" s="330"/>
      <c r="C22" s="88"/>
      <c r="D22" s="88"/>
      <c r="E22" s="171"/>
      <c r="F22" s="158"/>
      <c r="G22" s="418"/>
      <c r="H22" s="88"/>
      <c r="I22" s="88"/>
      <c r="J22" s="171"/>
      <c r="K22" s="158"/>
      <c r="L22" s="420"/>
      <c r="M22" s="88"/>
      <c r="N22" s="88"/>
      <c r="O22" s="171"/>
      <c r="P22" s="200"/>
      <c r="Q22" s="418"/>
      <c r="R22" s="88"/>
      <c r="S22" s="88"/>
      <c r="T22" s="171"/>
      <c r="U22" s="158"/>
      <c r="V22" s="418"/>
      <c r="W22" s="88"/>
      <c r="X22" s="88"/>
      <c r="Y22" s="171"/>
      <c r="Z22" s="158"/>
    </row>
    <row r="23" spans="1:26" s="3" customFormat="1" ht="14.5" x14ac:dyDescent="0.4">
      <c r="A23" s="404"/>
      <c r="B23" s="330"/>
      <c r="C23" s="88"/>
      <c r="D23" s="88"/>
      <c r="E23" s="171"/>
      <c r="F23" s="158"/>
      <c r="G23" s="418"/>
      <c r="H23" s="88"/>
      <c r="I23" s="88"/>
      <c r="J23" s="171"/>
      <c r="K23" s="158"/>
      <c r="L23" s="420"/>
      <c r="M23" s="88"/>
      <c r="N23" s="88"/>
      <c r="O23" s="171"/>
      <c r="P23" s="200"/>
      <c r="Q23" s="418"/>
      <c r="R23" s="88"/>
      <c r="S23" s="88"/>
      <c r="T23" s="171"/>
      <c r="U23" s="158"/>
      <c r="V23" s="418"/>
      <c r="W23" s="88"/>
      <c r="X23" s="88"/>
      <c r="Y23" s="171"/>
      <c r="Z23" s="158"/>
    </row>
    <row r="24" spans="1:26" s="3" customFormat="1" ht="15" customHeight="1" x14ac:dyDescent="0.3">
      <c r="A24" s="403" t="s">
        <v>84</v>
      </c>
      <c r="B24" s="328" t="s">
        <v>188</v>
      </c>
      <c r="C24" s="137" t="s">
        <v>54</v>
      </c>
      <c r="D24" s="146">
        <v>30</v>
      </c>
      <c r="E24" s="147"/>
      <c r="F24" s="16">
        <f>D24*$H$2/1000</f>
        <v>9.48</v>
      </c>
      <c r="G24" s="394" t="s">
        <v>190</v>
      </c>
      <c r="H24" s="87" t="s">
        <v>86</v>
      </c>
      <c r="I24" s="87">
        <v>0.6</v>
      </c>
      <c r="J24" s="86"/>
      <c r="K24" s="158">
        <f t="shared" si="2"/>
        <v>0.18959999999999999</v>
      </c>
      <c r="L24" s="418"/>
      <c r="M24" s="174"/>
      <c r="N24" s="87"/>
      <c r="O24" s="86"/>
      <c r="P24" s="200"/>
      <c r="Q24" s="418"/>
      <c r="R24" s="87"/>
      <c r="S24" s="87"/>
      <c r="T24" s="86"/>
      <c r="U24" s="158"/>
      <c r="V24" s="330"/>
      <c r="W24" s="174"/>
      <c r="X24" s="87"/>
      <c r="Y24" s="86"/>
      <c r="Z24" s="200"/>
    </row>
    <row r="25" spans="1:26" s="3" customFormat="1" ht="14.5" x14ac:dyDescent="0.3">
      <c r="A25" s="403"/>
      <c r="B25" s="328"/>
      <c r="C25" s="137" t="s">
        <v>124</v>
      </c>
      <c r="D25" s="146">
        <v>0.6</v>
      </c>
      <c r="E25" s="147"/>
      <c r="F25" s="16">
        <f>D25*$H$2/1000</f>
        <v>0.18959999999999999</v>
      </c>
      <c r="G25" s="394"/>
      <c r="H25" s="87" t="s">
        <v>135</v>
      </c>
      <c r="I25" s="87">
        <v>12</v>
      </c>
      <c r="J25" s="86"/>
      <c r="K25" s="158">
        <f t="shared" si="2"/>
        <v>3.7919999999999998</v>
      </c>
      <c r="L25" s="418"/>
      <c r="M25" s="160"/>
      <c r="N25" s="88"/>
      <c r="O25" s="160"/>
      <c r="P25" s="200"/>
      <c r="Q25" s="418"/>
      <c r="R25" s="87"/>
      <c r="S25" s="87"/>
      <c r="T25" s="86"/>
      <c r="U25" s="158"/>
      <c r="V25" s="330"/>
      <c r="W25" s="160"/>
      <c r="X25" s="88"/>
      <c r="Y25" s="160"/>
      <c r="Z25" s="200"/>
    </row>
    <row r="26" spans="1:26" s="3" customFormat="1" ht="14.5" x14ac:dyDescent="0.3">
      <c r="A26" s="403"/>
      <c r="B26" s="328"/>
      <c r="C26" s="137"/>
      <c r="D26" s="146"/>
      <c r="E26" s="147"/>
      <c r="F26" s="16"/>
      <c r="G26" s="394"/>
      <c r="H26" s="87"/>
      <c r="I26" s="87"/>
      <c r="J26" s="87"/>
      <c r="K26" s="158"/>
      <c r="L26" s="418"/>
      <c r="M26" s="87"/>
      <c r="N26" s="87"/>
      <c r="O26" s="86"/>
      <c r="P26" s="200"/>
      <c r="Q26" s="418"/>
      <c r="R26" s="87"/>
      <c r="S26" s="87"/>
      <c r="T26" s="87"/>
      <c r="U26" s="158"/>
      <c r="V26" s="330"/>
      <c r="W26" s="87"/>
      <c r="X26" s="87"/>
      <c r="Y26" s="86"/>
      <c r="Z26" s="200"/>
    </row>
    <row r="27" spans="1:26" s="3" customFormat="1" ht="14.5" x14ac:dyDescent="0.3">
      <c r="A27" s="403"/>
      <c r="B27" s="328"/>
      <c r="C27" s="25"/>
      <c r="D27" s="26"/>
      <c r="E27" s="27"/>
      <c r="F27" s="16"/>
      <c r="G27" s="394"/>
      <c r="H27" s="87"/>
      <c r="I27" s="87"/>
      <c r="J27" s="87"/>
      <c r="K27" s="158"/>
      <c r="L27" s="418"/>
      <c r="M27" s="87"/>
      <c r="N27" s="87"/>
      <c r="O27" s="86"/>
      <c r="P27" s="158"/>
      <c r="Q27" s="418"/>
      <c r="R27" s="87"/>
      <c r="S27" s="87"/>
      <c r="T27" s="87"/>
      <c r="U27" s="158"/>
      <c r="V27" s="330"/>
      <c r="W27" s="87"/>
      <c r="X27" s="87"/>
      <c r="Y27" s="86"/>
      <c r="Z27" s="158"/>
    </row>
    <row r="28" spans="1:26" s="3" customFormat="1" ht="14.5" x14ac:dyDescent="0.3">
      <c r="A28" s="403"/>
      <c r="B28" s="328"/>
      <c r="C28" s="25"/>
      <c r="D28" s="26"/>
      <c r="E28" s="27"/>
      <c r="F28" s="16"/>
      <c r="G28" s="394"/>
      <c r="H28" s="87"/>
      <c r="I28" s="87"/>
      <c r="J28" s="86"/>
      <c r="K28" s="176"/>
      <c r="L28" s="418"/>
      <c r="M28" s="87"/>
      <c r="N28" s="87"/>
      <c r="O28" s="86"/>
      <c r="P28" s="158"/>
      <c r="Q28" s="418"/>
      <c r="R28" s="87"/>
      <c r="S28" s="87"/>
      <c r="T28" s="86"/>
      <c r="U28" s="176"/>
      <c r="V28" s="330"/>
      <c r="W28" s="87"/>
      <c r="X28" s="87"/>
      <c r="Y28" s="86"/>
      <c r="Z28" s="158"/>
    </row>
    <row r="29" spans="1:26" s="3" customFormat="1" ht="16.149999999999999" customHeight="1" x14ac:dyDescent="0.3">
      <c r="A29" s="403" t="s">
        <v>7</v>
      </c>
      <c r="B29" s="425"/>
      <c r="C29" s="25"/>
      <c r="D29" s="26"/>
      <c r="E29" s="29"/>
      <c r="F29" s="24"/>
      <c r="G29" s="30" t="s">
        <v>7</v>
      </c>
      <c r="H29" s="25">
        <v>1</v>
      </c>
      <c r="I29" s="25"/>
      <c r="J29" s="49"/>
      <c r="K29" s="50"/>
      <c r="L29" s="28" t="s">
        <v>7</v>
      </c>
      <c r="M29" s="25"/>
      <c r="N29" s="25"/>
      <c r="O29" s="49"/>
      <c r="P29" s="50"/>
      <c r="Q29" s="30" t="s">
        <v>7</v>
      </c>
      <c r="R29" s="25"/>
      <c r="S29" s="25"/>
      <c r="T29" s="49"/>
      <c r="U29" s="50"/>
      <c r="V29" s="28" t="s">
        <v>7</v>
      </c>
      <c r="W29" s="25"/>
      <c r="X29" s="25"/>
      <c r="Y29" s="49"/>
      <c r="Z29" s="50"/>
    </row>
    <row r="30" spans="1:26" s="3" customFormat="1" ht="16.899999999999999" customHeight="1" thickBot="1" x14ac:dyDescent="0.35">
      <c r="A30" s="366" t="s">
        <v>24</v>
      </c>
      <c r="B30" s="367"/>
      <c r="C30" s="32"/>
      <c r="D30" s="33"/>
      <c r="E30" s="34"/>
      <c r="F30" s="35"/>
      <c r="G30" s="36" t="s">
        <v>24</v>
      </c>
      <c r="H30" s="31"/>
      <c r="I30" s="51"/>
      <c r="J30" s="52"/>
      <c r="K30" s="35"/>
      <c r="L30" s="53" t="s">
        <v>24</v>
      </c>
      <c r="M30" s="31"/>
      <c r="N30" s="51"/>
      <c r="O30" s="52"/>
      <c r="P30" s="35"/>
      <c r="Q30" s="53" t="s">
        <v>24</v>
      </c>
      <c r="R30" s="31"/>
      <c r="S30" s="51"/>
      <c r="T30" s="52"/>
      <c r="U30" s="35"/>
      <c r="V30" s="53" t="s">
        <v>24</v>
      </c>
      <c r="W30" s="31"/>
      <c r="X30" s="51"/>
      <c r="Y30" s="52"/>
      <c r="Z30" s="35"/>
    </row>
    <row r="31" spans="1:26" s="3" customFormat="1" x14ac:dyDescent="0.4">
      <c r="A31" s="322" t="s">
        <v>25</v>
      </c>
      <c r="B31" s="335" t="s">
        <v>26</v>
      </c>
      <c r="C31" s="336"/>
      <c r="D31" s="37"/>
      <c r="E31" s="37"/>
      <c r="F31" s="38"/>
      <c r="G31" s="335" t="s">
        <v>26</v>
      </c>
      <c r="H31" s="336"/>
      <c r="I31" s="38"/>
      <c r="J31" s="38"/>
      <c r="K31" s="38"/>
      <c r="L31" s="335" t="s">
        <v>26</v>
      </c>
      <c r="M31" s="336"/>
      <c r="N31" s="38"/>
      <c r="O31" s="38"/>
      <c r="P31" s="38"/>
      <c r="Q31" s="335" t="s">
        <v>26</v>
      </c>
      <c r="R31" s="336"/>
      <c r="S31" s="38"/>
      <c r="T31" s="60"/>
      <c r="U31" s="61"/>
      <c r="V31" s="335" t="s">
        <v>26</v>
      </c>
      <c r="W31" s="336"/>
      <c r="X31" s="38"/>
      <c r="Y31" s="38"/>
      <c r="Z31" s="38"/>
    </row>
    <row r="32" spans="1:26" s="3" customFormat="1" ht="13.5" x14ac:dyDescent="0.3">
      <c r="A32" s="323"/>
      <c r="B32" s="334" t="s">
        <v>27</v>
      </c>
      <c r="C32" s="334"/>
      <c r="D32" s="39">
        <v>5</v>
      </c>
      <c r="E32" s="11"/>
      <c r="F32" s="12"/>
      <c r="G32" s="334" t="s">
        <v>27</v>
      </c>
      <c r="H32" s="334"/>
      <c r="I32" s="39">
        <v>5</v>
      </c>
      <c r="J32" s="11"/>
      <c r="K32" s="12"/>
      <c r="L32" s="334" t="s">
        <v>27</v>
      </c>
      <c r="M32" s="334"/>
      <c r="N32" s="39"/>
      <c r="O32" s="25"/>
      <c r="P32" s="12"/>
      <c r="Q32" s="334" t="s">
        <v>27</v>
      </c>
      <c r="R32" s="334"/>
      <c r="S32" s="39"/>
      <c r="T32" s="48"/>
      <c r="U32" s="62"/>
      <c r="V32" s="334" t="s">
        <v>27</v>
      </c>
      <c r="W32" s="334"/>
      <c r="X32" s="39"/>
      <c r="Y32" s="11"/>
      <c r="Z32" s="62"/>
    </row>
    <row r="33" spans="1:26" s="3" customFormat="1" ht="13.5" x14ac:dyDescent="0.3">
      <c r="A33" s="323"/>
      <c r="B33" s="334" t="s">
        <v>28</v>
      </c>
      <c r="C33" s="334"/>
      <c r="D33" s="40">
        <f>SUM(E7:E19)</f>
        <v>2.0857142857142859</v>
      </c>
      <c r="E33" s="40"/>
      <c r="F33" s="12"/>
      <c r="G33" s="334" t="s">
        <v>28</v>
      </c>
      <c r="H33" s="334"/>
      <c r="I33" s="40">
        <f>SUM(J7:J19)</f>
        <v>1.9803571428571427</v>
      </c>
      <c r="J33" s="40"/>
      <c r="K33" s="12"/>
      <c r="L33" s="334" t="s">
        <v>28</v>
      </c>
      <c r="M33" s="334"/>
      <c r="N33" s="40"/>
      <c r="O33" s="54"/>
      <c r="P33" s="12"/>
      <c r="Q33" s="334" t="s">
        <v>28</v>
      </c>
      <c r="R33" s="334"/>
      <c r="S33" s="40"/>
      <c r="T33" s="63"/>
      <c r="U33" s="62"/>
      <c r="V33" s="334" t="s">
        <v>28</v>
      </c>
      <c r="W33" s="334"/>
      <c r="X33" s="40"/>
      <c r="Y33" s="40"/>
      <c r="Z33" s="62"/>
    </row>
    <row r="34" spans="1:26" s="3" customFormat="1" ht="13.5" x14ac:dyDescent="0.3">
      <c r="A34" s="323"/>
      <c r="B34" s="334" t="s">
        <v>63</v>
      </c>
      <c r="C34" s="334"/>
      <c r="D34" s="54">
        <v>2.1</v>
      </c>
      <c r="E34" s="54"/>
      <c r="F34" s="12"/>
      <c r="G34" s="334" t="s">
        <v>63</v>
      </c>
      <c r="H34" s="334"/>
      <c r="I34" s="54">
        <v>1.7</v>
      </c>
      <c r="J34" s="54"/>
      <c r="K34" s="12"/>
      <c r="L34" s="334" t="s">
        <v>63</v>
      </c>
      <c r="M34" s="334"/>
      <c r="N34" s="54"/>
      <c r="O34" s="54"/>
      <c r="P34" s="12"/>
      <c r="Q34" s="334" t="s">
        <v>63</v>
      </c>
      <c r="R34" s="334"/>
      <c r="S34" s="54"/>
      <c r="T34" s="75"/>
      <c r="U34" s="62"/>
      <c r="V34" s="334" t="s">
        <v>63</v>
      </c>
      <c r="W34" s="334"/>
      <c r="X34" s="54"/>
      <c r="Y34" s="75"/>
      <c r="Z34" s="62"/>
    </row>
    <row r="35" spans="1:26" s="3" customFormat="1" ht="13.5" x14ac:dyDescent="0.3">
      <c r="A35" s="324"/>
      <c r="B35" s="334" t="s">
        <v>29</v>
      </c>
      <c r="C35" s="334"/>
      <c r="D35" s="41"/>
      <c r="E35" s="41"/>
      <c r="F35" s="42"/>
      <c r="G35" s="334" t="s">
        <v>29</v>
      </c>
      <c r="H35" s="334"/>
      <c r="I35" s="41">
        <v>1</v>
      </c>
      <c r="J35" s="41"/>
      <c r="K35" s="42"/>
      <c r="L35" s="334" t="s">
        <v>29</v>
      </c>
      <c r="M35" s="334"/>
      <c r="N35" s="41"/>
      <c r="O35" s="55"/>
      <c r="P35" s="42"/>
      <c r="Q35" s="334" t="s">
        <v>29</v>
      </c>
      <c r="R35" s="334"/>
      <c r="S35" s="41"/>
      <c r="T35" s="64"/>
      <c r="U35" s="65"/>
      <c r="V35" s="334" t="s">
        <v>29</v>
      </c>
      <c r="W35" s="334"/>
      <c r="X35" s="41"/>
      <c r="Y35" s="41"/>
      <c r="Z35" s="62"/>
    </row>
    <row r="36" spans="1:26" s="3" customFormat="1" ht="13.5" x14ac:dyDescent="0.3">
      <c r="A36" s="324"/>
      <c r="B36" s="410" t="s">
        <v>30</v>
      </c>
      <c r="C36" s="411"/>
      <c r="D36" s="41"/>
      <c r="E36" s="41"/>
      <c r="F36" s="42"/>
      <c r="G36" s="410" t="s">
        <v>30</v>
      </c>
      <c r="H36" s="411"/>
      <c r="I36" s="41"/>
      <c r="J36" s="41"/>
      <c r="K36" s="42"/>
      <c r="L36" s="410" t="s">
        <v>30</v>
      </c>
      <c r="M36" s="411"/>
      <c r="N36" s="41"/>
      <c r="O36" s="55"/>
      <c r="P36" s="42"/>
      <c r="Q36" s="410" t="s">
        <v>30</v>
      </c>
      <c r="R36" s="411"/>
      <c r="S36" s="41"/>
      <c r="T36" s="64"/>
      <c r="U36" s="65"/>
      <c r="V36" s="410" t="s">
        <v>30</v>
      </c>
      <c r="W36" s="411"/>
      <c r="X36" s="41"/>
      <c r="Y36" s="41"/>
      <c r="Z36" s="62"/>
    </row>
    <row r="37" spans="1:26" s="3" customFormat="1" ht="13.5" x14ac:dyDescent="0.3">
      <c r="A37" s="324"/>
      <c r="B37" s="410" t="s">
        <v>31</v>
      </c>
      <c r="C37" s="411"/>
      <c r="D37" s="41">
        <v>2.5</v>
      </c>
      <c r="E37" s="41"/>
      <c r="F37" s="42"/>
      <c r="G37" s="410" t="s">
        <v>31</v>
      </c>
      <c r="H37" s="411"/>
      <c r="I37" s="41">
        <v>2.5</v>
      </c>
      <c r="J37" s="41"/>
      <c r="K37" s="42"/>
      <c r="L37" s="410" t="s">
        <v>31</v>
      </c>
      <c r="M37" s="411"/>
      <c r="N37" s="41"/>
      <c r="O37" s="55"/>
      <c r="P37" s="42"/>
      <c r="Q37" s="410" t="s">
        <v>31</v>
      </c>
      <c r="R37" s="411"/>
      <c r="S37" s="41"/>
      <c r="T37" s="64"/>
      <c r="U37" s="65"/>
      <c r="V37" s="410" t="s">
        <v>31</v>
      </c>
      <c r="W37" s="411"/>
      <c r="X37" s="41"/>
      <c r="Y37" s="41"/>
      <c r="Z37" s="62"/>
    </row>
    <row r="38" spans="1:26" s="3" customFormat="1" ht="22" thickBot="1" x14ac:dyDescent="0.35">
      <c r="A38" s="325"/>
      <c r="B38" s="367" t="s">
        <v>32</v>
      </c>
      <c r="C38" s="367"/>
      <c r="D38" s="43">
        <f>D32*70+D33*75+D34*25+D35*60+D36*120+D37*45</f>
        <v>671.42857142857144</v>
      </c>
      <c r="E38" s="43"/>
      <c r="F38" s="31"/>
      <c r="G38" s="367" t="s">
        <v>32</v>
      </c>
      <c r="H38" s="367"/>
      <c r="I38" s="43">
        <f>I32*70+I33*75+I34*25+I35*60+I36*120+I37*45</f>
        <v>713.52678571428567</v>
      </c>
      <c r="J38" s="43"/>
      <c r="K38" s="43"/>
      <c r="L38" s="331" t="s">
        <v>32</v>
      </c>
      <c r="M38" s="331"/>
      <c r="N38" s="43">
        <f>N32*70+N33*75+N34*25+N35*60+N36*120+N37*45</f>
        <v>0</v>
      </c>
      <c r="O38" s="43"/>
      <c r="P38" s="31"/>
      <c r="Q38" s="367" t="s">
        <v>32</v>
      </c>
      <c r="R38" s="367"/>
      <c r="S38" s="43">
        <f>S32*70+S33*75+S34*25+S35*60+S36*120+S37*45</f>
        <v>0</v>
      </c>
      <c r="T38" s="66"/>
      <c r="U38" s="67"/>
      <c r="V38" s="367" t="s">
        <v>32</v>
      </c>
      <c r="W38" s="367"/>
      <c r="X38" s="43">
        <f>X32*70+X33*75+X34*25+X35*60+X36*120+X37*45</f>
        <v>0</v>
      </c>
      <c r="Y38" s="43"/>
      <c r="Z38" s="62"/>
    </row>
    <row r="39" spans="1:26" s="4" customFormat="1" x14ac:dyDescent="0.4">
      <c r="A39" s="1"/>
      <c r="B39" s="4" t="s">
        <v>33</v>
      </c>
      <c r="I39" s="4" t="s">
        <v>34</v>
      </c>
      <c r="S39" s="4" t="s">
        <v>35</v>
      </c>
      <c r="U39" s="1"/>
      <c r="V39" s="1"/>
      <c r="W39" s="1"/>
      <c r="X39" s="1"/>
      <c r="Y39" s="1"/>
      <c r="Z39" s="1"/>
    </row>
    <row r="40" spans="1:26" s="5" customFormat="1" ht="13.5" x14ac:dyDescent="0.4">
      <c r="A40" s="312" t="s">
        <v>36</v>
      </c>
      <c r="B40" s="312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</row>
    <row r="41" spans="1:26" s="5" customFormat="1" ht="19.5" x14ac:dyDescent="0.45">
      <c r="A41" s="44" t="s">
        <v>37</v>
      </c>
      <c r="F41" s="45"/>
      <c r="H41" s="45"/>
      <c r="I41" s="45"/>
      <c r="J41" s="45"/>
      <c r="K41" s="45"/>
      <c r="M41" s="45"/>
      <c r="N41" s="45"/>
      <c r="O41" s="45"/>
      <c r="P41" s="45"/>
      <c r="Q41" s="68" t="s">
        <v>38</v>
      </c>
      <c r="R41" s="69"/>
      <c r="S41" s="69"/>
      <c r="T41" s="69"/>
      <c r="U41" s="69"/>
      <c r="V41" s="69"/>
      <c r="W41" s="69"/>
      <c r="X41" s="69"/>
      <c r="Y41" s="69"/>
      <c r="Z41" s="45"/>
    </row>
    <row r="42" spans="1:26" s="3" customFormat="1" ht="13.5" x14ac:dyDescent="0.4">
      <c r="A42" s="313" t="s">
        <v>39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</row>
  </sheetData>
  <mergeCells count="82">
    <mergeCell ref="A1:P1"/>
    <mergeCell ref="A2:G2"/>
    <mergeCell ref="S2:W2"/>
    <mergeCell ref="B3:F3"/>
    <mergeCell ref="G3:K3"/>
    <mergeCell ref="L3:P3"/>
    <mergeCell ref="Q3:U3"/>
    <mergeCell ref="V3:Z3"/>
    <mergeCell ref="L14:L19"/>
    <mergeCell ref="Q14:Q19"/>
    <mergeCell ref="V5:V6"/>
    <mergeCell ref="A7:A13"/>
    <mergeCell ref="B7:B13"/>
    <mergeCell ref="G7:G13"/>
    <mergeCell ref="Q7:Q13"/>
    <mergeCell ref="A5:A6"/>
    <mergeCell ref="B5:B6"/>
    <mergeCell ref="G5:G6"/>
    <mergeCell ref="L5:L13"/>
    <mergeCell ref="Q5:Q6"/>
    <mergeCell ref="V7:V13"/>
    <mergeCell ref="V14:V19"/>
    <mergeCell ref="A14:A19"/>
    <mergeCell ref="B14:B19"/>
    <mergeCell ref="V24:V28"/>
    <mergeCell ref="A20:A23"/>
    <mergeCell ref="B20:B23"/>
    <mergeCell ref="G20:G23"/>
    <mergeCell ref="L20:L23"/>
    <mergeCell ref="Q20:Q23"/>
    <mergeCell ref="V20:V23"/>
    <mergeCell ref="A24:A28"/>
    <mergeCell ref="B24:B28"/>
    <mergeCell ref="G24:G28"/>
    <mergeCell ref="L24:L28"/>
    <mergeCell ref="Q24:Q28"/>
    <mergeCell ref="G14:G19"/>
    <mergeCell ref="A29:B29"/>
    <mergeCell ref="A30:B30"/>
    <mergeCell ref="A31:A38"/>
    <mergeCell ref="B31:C31"/>
    <mergeCell ref="G31:H31"/>
    <mergeCell ref="B33:C33"/>
    <mergeCell ref="G33:H33"/>
    <mergeCell ref="B35:C35"/>
    <mergeCell ref="G35:H35"/>
    <mergeCell ref="Q31:R31"/>
    <mergeCell ref="V31:W31"/>
    <mergeCell ref="B32:C32"/>
    <mergeCell ref="G32:H32"/>
    <mergeCell ref="L32:M32"/>
    <mergeCell ref="Q32:R32"/>
    <mergeCell ref="V32:W32"/>
    <mergeCell ref="L31:M31"/>
    <mergeCell ref="Q33:R33"/>
    <mergeCell ref="V33:W33"/>
    <mergeCell ref="B34:C34"/>
    <mergeCell ref="G34:H34"/>
    <mergeCell ref="L34:M34"/>
    <mergeCell ref="Q34:R34"/>
    <mergeCell ref="V34:W34"/>
    <mergeCell ref="L33:M33"/>
    <mergeCell ref="L35:M35"/>
    <mergeCell ref="Q35:R35"/>
    <mergeCell ref="V35:W35"/>
    <mergeCell ref="B36:C36"/>
    <mergeCell ref="G36:H36"/>
    <mergeCell ref="L36:M36"/>
    <mergeCell ref="Q36:R36"/>
    <mergeCell ref="V36:W36"/>
    <mergeCell ref="Q37:R37"/>
    <mergeCell ref="V37:W37"/>
    <mergeCell ref="B38:C38"/>
    <mergeCell ref="G38:H38"/>
    <mergeCell ref="L38:M38"/>
    <mergeCell ref="Q38:R38"/>
    <mergeCell ref="V38:W38"/>
    <mergeCell ref="A40:P40"/>
    <mergeCell ref="A42:P42"/>
    <mergeCell ref="B37:C37"/>
    <mergeCell ref="G37:H37"/>
    <mergeCell ref="L37:M37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83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7265625" defaultRowHeight="17" x14ac:dyDescent="0.4"/>
  <sheetData/>
  <phoneticPr fontId="32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7265625" defaultRowHeight="17" x14ac:dyDescent="0.4"/>
  <sheetData/>
  <phoneticPr fontId="32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7265625" defaultRowHeight="17" x14ac:dyDescent="0.4"/>
  <sheetData/>
  <phoneticPr fontId="3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1</vt:i4>
      </vt:variant>
    </vt:vector>
  </HeadingPairs>
  <TitlesOfParts>
    <vt:vector size="10" baseType="lpstr">
      <vt:lpstr>月菜單 </vt:lpstr>
      <vt:lpstr>第1週</vt:lpstr>
      <vt:lpstr>第2週 </vt:lpstr>
      <vt:lpstr>第3週 </vt:lpstr>
      <vt:lpstr>第4週 </vt:lpstr>
      <vt:lpstr>第5週</vt:lpstr>
      <vt:lpstr>Sheet1</vt:lpstr>
      <vt:lpstr>Sheet2</vt:lpstr>
      <vt:lpstr>Sheet3</vt:lpstr>
      <vt:lpstr>'月菜單 '!Print_Area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rudolf2222000</cp:lastModifiedBy>
  <cp:lastPrinted>2026-05-28T03:04:42Z</cp:lastPrinted>
  <dcterms:created xsi:type="dcterms:W3CDTF">2005-05-16T01:42:00Z</dcterms:created>
  <dcterms:modified xsi:type="dcterms:W3CDTF">2026-05-28T03:54:08Z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1028-9.1.0.4940</vt:lpwstr>
  </property>
</Properties>
</file>